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THUR\EFREI\Cours\Statistiques\TAI\TAI de Statistiques\TAI de Statistiques\"/>
    </mc:Choice>
  </mc:AlternateContent>
  <bookViews>
    <workbookView xWindow="0" yWindow="0" windowWidth="23040" windowHeight="8820" activeTab="1"/>
  </bookViews>
  <sheets>
    <sheet name="Données" sheetId="1" r:id="rId1"/>
    <sheet name="Indices" sheetId="2" r:id="rId2"/>
    <sheet name="Courbes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0" i="2" l="1"/>
  <c r="L4" i="2" l="1"/>
  <c r="N4" i="2"/>
  <c r="I33" i="2"/>
  <c r="B37" i="2" l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I34" i="2"/>
  <c r="B5" i="1"/>
  <c r="B6" i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4" i="1"/>
  <c r="B4" i="2"/>
  <c r="B5" i="2" s="1"/>
  <c r="B6" i="2" s="1"/>
  <c r="B7" i="2" s="1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K4" i="2"/>
  <c r="M4" i="2"/>
  <c r="O4" i="2"/>
  <c r="P4" i="2"/>
  <c r="Q4" i="2"/>
  <c r="R4" i="2"/>
  <c r="K5" i="2"/>
  <c r="C5" i="2" s="1"/>
  <c r="L5" i="2"/>
  <c r="M5" i="2"/>
  <c r="N5" i="2"/>
  <c r="O5" i="2"/>
  <c r="P5" i="2"/>
  <c r="Q5" i="2"/>
  <c r="R5" i="2"/>
  <c r="K6" i="2"/>
  <c r="L6" i="2"/>
  <c r="M6" i="2"/>
  <c r="N6" i="2"/>
  <c r="D6" i="2" s="1"/>
  <c r="O6" i="2"/>
  <c r="P6" i="2"/>
  <c r="Q6" i="2"/>
  <c r="R6" i="2"/>
  <c r="K7" i="2"/>
  <c r="L7" i="2"/>
  <c r="M7" i="2"/>
  <c r="N7" i="2"/>
  <c r="D7" i="2" s="1"/>
  <c r="O7" i="2"/>
  <c r="P7" i="2"/>
  <c r="Q7" i="2"/>
  <c r="R7" i="2"/>
  <c r="K8" i="2"/>
  <c r="L8" i="2"/>
  <c r="M8" i="2"/>
  <c r="N8" i="2"/>
  <c r="D8" i="2" s="1"/>
  <c r="O8" i="2"/>
  <c r="P8" i="2"/>
  <c r="Q8" i="2"/>
  <c r="R8" i="2"/>
  <c r="K9" i="2"/>
  <c r="C9" i="2" s="1"/>
  <c r="L9" i="2"/>
  <c r="M9" i="2"/>
  <c r="N9" i="2"/>
  <c r="O9" i="2"/>
  <c r="P9" i="2"/>
  <c r="Q9" i="2"/>
  <c r="R9" i="2"/>
  <c r="K10" i="2"/>
  <c r="L10" i="2"/>
  <c r="M10" i="2"/>
  <c r="N10" i="2"/>
  <c r="D10" i="2" s="1"/>
  <c r="O10" i="2"/>
  <c r="P10" i="2"/>
  <c r="Q10" i="2"/>
  <c r="R10" i="2"/>
  <c r="K11" i="2"/>
  <c r="L11" i="2"/>
  <c r="M11" i="2"/>
  <c r="N11" i="2"/>
  <c r="D11" i="2" s="1"/>
  <c r="O11" i="2"/>
  <c r="P11" i="2"/>
  <c r="Q11" i="2"/>
  <c r="R11" i="2"/>
  <c r="K12" i="2"/>
  <c r="L12" i="2"/>
  <c r="M12" i="2"/>
  <c r="N12" i="2"/>
  <c r="D12" i="2" s="1"/>
  <c r="O12" i="2"/>
  <c r="P12" i="2"/>
  <c r="Q12" i="2"/>
  <c r="R12" i="2"/>
  <c r="K13" i="2"/>
  <c r="C13" i="2" s="1"/>
  <c r="L13" i="2"/>
  <c r="M13" i="2"/>
  <c r="N13" i="2"/>
  <c r="O13" i="2"/>
  <c r="P13" i="2"/>
  <c r="Q13" i="2"/>
  <c r="R13" i="2"/>
  <c r="K14" i="2"/>
  <c r="L14" i="2"/>
  <c r="M14" i="2"/>
  <c r="N14" i="2"/>
  <c r="D14" i="2" s="1"/>
  <c r="O14" i="2"/>
  <c r="P14" i="2"/>
  <c r="Q14" i="2"/>
  <c r="R14" i="2"/>
  <c r="K15" i="2"/>
  <c r="L15" i="2"/>
  <c r="M15" i="2"/>
  <c r="N15" i="2"/>
  <c r="D15" i="2" s="1"/>
  <c r="O15" i="2"/>
  <c r="P15" i="2"/>
  <c r="Q15" i="2"/>
  <c r="R15" i="2"/>
  <c r="K16" i="2"/>
  <c r="L16" i="2"/>
  <c r="M16" i="2"/>
  <c r="N16" i="2"/>
  <c r="D16" i="2" s="1"/>
  <c r="O16" i="2"/>
  <c r="P16" i="2"/>
  <c r="Q16" i="2"/>
  <c r="R16" i="2"/>
  <c r="K17" i="2"/>
  <c r="L17" i="2"/>
  <c r="C17" i="2" s="1"/>
  <c r="M17" i="2"/>
  <c r="N17" i="2"/>
  <c r="O17" i="2"/>
  <c r="P17" i="2"/>
  <c r="Q17" i="2"/>
  <c r="R17" i="2"/>
  <c r="K18" i="2"/>
  <c r="L18" i="2"/>
  <c r="M18" i="2"/>
  <c r="N18" i="2"/>
  <c r="D18" i="2" s="1"/>
  <c r="O18" i="2"/>
  <c r="P18" i="2"/>
  <c r="Q18" i="2"/>
  <c r="R18" i="2"/>
  <c r="K19" i="2"/>
  <c r="L19" i="2"/>
  <c r="M19" i="2"/>
  <c r="N19" i="2"/>
  <c r="D19" i="2" s="1"/>
  <c r="O19" i="2"/>
  <c r="P19" i="2"/>
  <c r="Q19" i="2"/>
  <c r="R19" i="2"/>
  <c r="K20" i="2"/>
  <c r="L20" i="2"/>
  <c r="M20" i="2"/>
  <c r="N20" i="2"/>
  <c r="D20" i="2" s="1"/>
  <c r="O20" i="2"/>
  <c r="P20" i="2"/>
  <c r="Q20" i="2"/>
  <c r="R20" i="2"/>
  <c r="K21" i="2"/>
  <c r="C21" i="2" s="1"/>
  <c r="L21" i="2"/>
  <c r="M21" i="2"/>
  <c r="N21" i="2"/>
  <c r="O21" i="2"/>
  <c r="P21" i="2"/>
  <c r="Q21" i="2"/>
  <c r="R21" i="2"/>
  <c r="K22" i="2"/>
  <c r="L22" i="2"/>
  <c r="M22" i="2"/>
  <c r="N22" i="2"/>
  <c r="D22" i="2" s="1"/>
  <c r="O22" i="2"/>
  <c r="P22" i="2"/>
  <c r="Q22" i="2"/>
  <c r="R22" i="2"/>
  <c r="K23" i="2"/>
  <c r="L23" i="2"/>
  <c r="M23" i="2"/>
  <c r="N23" i="2"/>
  <c r="D23" i="2" s="1"/>
  <c r="O23" i="2"/>
  <c r="P23" i="2"/>
  <c r="Q23" i="2"/>
  <c r="R23" i="2"/>
  <c r="K24" i="2"/>
  <c r="L24" i="2"/>
  <c r="M24" i="2"/>
  <c r="N24" i="2"/>
  <c r="D24" i="2" s="1"/>
  <c r="O24" i="2"/>
  <c r="P24" i="2"/>
  <c r="Q24" i="2"/>
  <c r="R24" i="2"/>
  <c r="K25" i="2"/>
  <c r="C25" i="2" s="1"/>
  <c r="L25" i="2"/>
  <c r="M25" i="2"/>
  <c r="N25" i="2"/>
  <c r="O25" i="2"/>
  <c r="P25" i="2"/>
  <c r="Q25" i="2"/>
  <c r="R25" i="2"/>
  <c r="K26" i="2"/>
  <c r="L26" i="2"/>
  <c r="M26" i="2"/>
  <c r="N26" i="2"/>
  <c r="D26" i="2" s="1"/>
  <c r="O26" i="2"/>
  <c r="P26" i="2"/>
  <c r="Q26" i="2"/>
  <c r="R26" i="2"/>
  <c r="K27" i="2"/>
  <c r="L27" i="2"/>
  <c r="M27" i="2"/>
  <c r="N27" i="2"/>
  <c r="D27" i="2" s="1"/>
  <c r="O27" i="2"/>
  <c r="P27" i="2"/>
  <c r="Q27" i="2"/>
  <c r="R27" i="2"/>
  <c r="C27" i="2" l="1"/>
  <c r="C26" i="2"/>
  <c r="C24" i="2"/>
  <c r="C23" i="2"/>
  <c r="C22" i="2"/>
  <c r="C20" i="2"/>
  <c r="C19" i="2"/>
  <c r="C18" i="2"/>
  <c r="C16" i="2"/>
  <c r="C15" i="2"/>
  <c r="C14" i="2"/>
  <c r="C12" i="2"/>
  <c r="C11" i="2"/>
  <c r="C10" i="2"/>
  <c r="C8" i="2"/>
  <c r="C7" i="2"/>
  <c r="C6" i="2"/>
  <c r="D25" i="2"/>
  <c r="D21" i="2"/>
  <c r="D17" i="2"/>
  <c r="D13" i="2"/>
  <c r="D9" i="2"/>
  <c r="D5" i="2"/>
  <c r="J33" i="2"/>
  <c r="G25" i="2"/>
  <c r="G24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27" i="2"/>
  <c r="G23" i="2"/>
  <c r="G26" i="2"/>
  <c r="F27" i="2"/>
  <c r="F26" i="2"/>
  <c r="F25" i="2"/>
  <c r="F23" i="2"/>
  <c r="F22" i="2"/>
  <c r="F21" i="2"/>
  <c r="F19" i="2"/>
  <c r="F18" i="2"/>
  <c r="F17" i="2"/>
  <c r="F15" i="2"/>
  <c r="F14" i="2"/>
  <c r="F13" i="2"/>
  <c r="F11" i="2"/>
  <c r="F10" i="2"/>
  <c r="F9" i="2"/>
  <c r="F7" i="2"/>
  <c r="F6" i="2"/>
  <c r="F5" i="2"/>
  <c r="F24" i="2"/>
  <c r="F20" i="2"/>
  <c r="F16" i="2"/>
  <c r="F12" i="2"/>
  <c r="F8" i="2"/>
  <c r="F4" i="2"/>
  <c r="F29" i="2" s="1"/>
  <c r="D4" i="2"/>
  <c r="C4" i="2"/>
  <c r="D29" i="2" l="1"/>
  <c r="G29" i="2"/>
  <c r="F30" i="2"/>
  <c r="F33" i="2" s="1"/>
  <c r="C29" i="2"/>
  <c r="C33" i="2" s="1"/>
  <c r="D30" i="2"/>
  <c r="D33" i="2" s="1"/>
  <c r="D34" i="2" s="1"/>
  <c r="D39" i="2" s="1"/>
  <c r="G30" i="2"/>
  <c r="G33" i="2" s="1"/>
  <c r="D37" i="2" l="1"/>
  <c r="D44" i="2"/>
  <c r="D70" i="2"/>
  <c r="D56" i="2"/>
  <c r="D57" i="2"/>
  <c r="D61" i="2"/>
  <c r="D41" i="2"/>
  <c r="D53" i="2"/>
  <c r="D42" i="2"/>
  <c r="D65" i="2"/>
  <c r="D71" i="2"/>
  <c r="D50" i="2"/>
  <c r="D45" i="2"/>
  <c r="D63" i="2"/>
  <c r="D59" i="2"/>
  <c r="D66" i="2"/>
  <c r="D55" i="2"/>
  <c r="D64" i="2"/>
  <c r="D68" i="2"/>
  <c r="D47" i="2"/>
  <c r="D38" i="2"/>
  <c r="D62" i="2"/>
  <c r="D36" i="2"/>
  <c r="D52" i="2"/>
  <c r="D46" i="2"/>
  <c r="D67" i="2"/>
  <c r="C34" i="2"/>
  <c r="C67" i="2" s="1"/>
  <c r="C51" i="2"/>
  <c r="C46" i="2"/>
  <c r="C59" i="2"/>
  <c r="C61" i="2"/>
  <c r="C69" i="2"/>
  <c r="C63" i="2"/>
  <c r="C42" i="2"/>
  <c r="C36" i="2"/>
  <c r="C43" i="2"/>
  <c r="C68" i="2"/>
  <c r="G34" i="2"/>
  <c r="G41" i="2" s="1"/>
  <c r="F34" i="2"/>
  <c r="F42" i="2" s="1"/>
  <c r="D69" i="2"/>
  <c r="D60" i="2"/>
  <c r="D43" i="2"/>
  <c r="D49" i="2"/>
  <c r="D40" i="2"/>
  <c r="D51" i="2"/>
  <c r="D54" i="2"/>
  <c r="D58" i="2"/>
  <c r="D48" i="2"/>
  <c r="C38" i="2" l="1"/>
  <c r="C56" i="2"/>
  <c r="C64" i="2"/>
  <c r="C70" i="2"/>
  <c r="C54" i="2"/>
  <c r="C39" i="2"/>
  <c r="C48" i="2"/>
  <c r="C44" i="2"/>
  <c r="C65" i="2"/>
  <c r="C45" i="2"/>
  <c r="C66" i="2"/>
  <c r="C52" i="2"/>
  <c r="C58" i="2"/>
  <c r="C50" i="2"/>
  <c r="C71" i="2"/>
  <c r="C41" i="2"/>
  <c r="C53" i="2"/>
  <c r="C62" i="2"/>
  <c r="C40" i="2"/>
  <c r="C47" i="2"/>
  <c r="C37" i="2"/>
  <c r="C57" i="2"/>
  <c r="C49" i="2"/>
  <c r="C55" i="2"/>
  <c r="C60" i="2"/>
  <c r="G51" i="2"/>
  <c r="G50" i="2"/>
  <c r="F55" i="2"/>
  <c r="F45" i="2"/>
  <c r="F58" i="2"/>
  <c r="G71" i="2"/>
  <c r="F68" i="2"/>
  <c r="G61" i="2"/>
  <c r="G55" i="2"/>
  <c r="G40" i="2"/>
  <c r="G60" i="2"/>
  <c r="G56" i="2"/>
  <c r="G44" i="2"/>
  <c r="F70" i="2"/>
  <c r="F71" i="2"/>
  <c r="F61" i="2"/>
  <c r="F48" i="2"/>
  <c r="F38" i="2"/>
  <c r="F60" i="2"/>
  <c r="F47" i="2"/>
  <c r="F36" i="2"/>
  <c r="F59" i="2"/>
  <c r="G39" i="2"/>
  <c r="G45" i="2"/>
  <c r="G70" i="2"/>
  <c r="G57" i="2"/>
  <c r="G48" i="2"/>
  <c r="G63" i="2"/>
  <c r="F57" i="2"/>
  <c r="F44" i="2"/>
  <c r="F69" i="2"/>
  <c r="F56" i="2"/>
  <c r="F43" i="2"/>
  <c r="G62" i="2"/>
  <c r="G54" i="2"/>
  <c r="G43" i="2"/>
  <c r="G49" i="2"/>
  <c r="G69" i="2"/>
  <c r="G65" i="2"/>
  <c r="G53" i="2"/>
  <c r="F65" i="2"/>
  <c r="F52" i="2"/>
  <c r="F39" i="2"/>
  <c r="F54" i="2"/>
  <c r="F67" i="2"/>
  <c r="F41" i="2"/>
  <c r="F50" i="2"/>
  <c r="F53" i="2"/>
  <c r="F40" i="2"/>
  <c r="G58" i="2"/>
  <c r="G67" i="2"/>
  <c r="G52" i="2"/>
  <c r="G47" i="2"/>
  <c r="G46" i="2"/>
  <c r="G68" i="2"/>
  <c r="G59" i="2"/>
  <c r="G64" i="2"/>
  <c r="G36" i="2"/>
  <c r="G37" i="2"/>
  <c r="G66" i="2"/>
  <c r="G42" i="2"/>
  <c r="F49" i="2"/>
  <c r="F62" i="2"/>
  <c r="F66" i="2"/>
  <c r="F64" i="2"/>
  <c r="F51" i="2"/>
  <c r="F46" i="2"/>
  <c r="F63" i="2"/>
  <c r="F37" i="2"/>
  <c r="G38" i="2"/>
</calcChain>
</file>

<file path=xl/sharedStrings.xml><?xml version="1.0" encoding="utf-8"?>
<sst xmlns="http://schemas.openxmlformats.org/spreadsheetml/2006/main" count="62" uniqueCount="51">
  <si>
    <t>Mois</t>
  </si>
  <si>
    <t>Prix (€) - Compagnies régulières, destinations longues</t>
  </si>
  <si>
    <t>Nombre de voyageurs</t>
  </si>
  <si>
    <t>Prix (€) - Compagnies régulières, destinations courtes</t>
  </si>
  <si>
    <t>(milliers)</t>
  </si>
  <si>
    <t>Prix (€) - Vols low cost</t>
  </si>
  <si>
    <t>Prix (€) - Maroquinerie, vêtement</t>
  </si>
  <si>
    <t>Quantité (milliers)</t>
  </si>
  <si>
    <t>Janv-Fév2010</t>
  </si>
  <si>
    <t>Mars-Avril2010</t>
  </si>
  <si>
    <t>Mai-Juin2010</t>
  </si>
  <si>
    <t>Juil-Aout2010</t>
  </si>
  <si>
    <t>Sept-Oct2010</t>
  </si>
  <si>
    <t>Nov-Dec2010</t>
  </si>
  <si>
    <t>Janv-Fév2011</t>
  </si>
  <si>
    <t>Mars-Avril2011</t>
  </si>
  <si>
    <t>Mai-Juin2011</t>
  </si>
  <si>
    <t>Juil-Aout2011</t>
  </si>
  <si>
    <t>Sept-Oct2011</t>
  </si>
  <si>
    <t>Nov-Dec2011</t>
  </si>
  <si>
    <t>Janv-Fév2012</t>
  </si>
  <si>
    <t>Mars-Avril2012</t>
  </si>
  <si>
    <t>Mai-Juin2012</t>
  </si>
  <si>
    <t>Juil-Aout2012</t>
  </si>
  <si>
    <t>Sept-Oct2012</t>
  </si>
  <si>
    <t>Nov-Dec2012</t>
  </si>
  <si>
    <t>Janv-Fév2013</t>
  </si>
  <si>
    <t>Mars-Avril2013</t>
  </si>
  <si>
    <t>Mai-Juin2013</t>
  </si>
  <si>
    <t>Juil-Aout2013</t>
  </si>
  <si>
    <t>Sept-Oct2013</t>
  </si>
  <si>
    <t>Nov-Dec2013</t>
  </si>
  <si>
    <t>Somme Pi1*Qi0</t>
  </si>
  <si>
    <t>Somme Pi0*Qi0</t>
  </si>
  <si>
    <t>Somme Pi1*Qi1</t>
  </si>
  <si>
    <t>Somme Pi0*Qi1</t>
  </si>
  <si>
    <t>Somme Qi1</t>
  </si>
  <si>
    <t>Somme Qi0</t>
  </si>
  <si>
    <t>Somme (Pi1/Pi0)*Qi0</t>
  </si>
  <si>
    <t>Somme (Pi1/Pi0)*Qi1</t>
  </si>
  <si>
    <t>Paasche</t>
  </si>
  <si>
    <t>Moyenne des indices</t>
  </si>
  <si>
    <t>Indice des moyennes</t>
  </si>
  <si>
    <t>Ajustement</t>
  </si>
  <si>
    <t xml:space="preserve">A = </t>
  </si>
  <si>
    <t xml:space="preserve">B = </t>
  </si>
  <si>
    <t>Moyenne des x</t>
  </si>
  <si>
    <t>Moyenne des x²</t>
  </si>
  <si>
    <t>Moyenne y</t>
  </si>
  <si>
    <t>Moyenne xy</t>
  </si>
  <si>
    <t>Laspeyres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</si>
</sst>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5" fillId="0" borderId="5" applyNumberFormat="0" applyFill="0" applyAlignment="0" applyProtection="0"/>
    <xf numFmtId="0" fontId="6" fillId="0" borderId="6" applyNumberFormat="0" applyFill="0" applyAlignment="0" applyProtection="0"/>
    <xf numFmtId="0" fontId="4" fillId="2" borderId="0" applyNumberFormat="0" applyBorder="0" applyAlignment="0" applyProtection="0"/>
    <xf numFmtId="0" fontId="7" fillId="3" borderId="0" applyNumberFormat="0" applyBorder="0" applyAlignment="0" applyProtection="0"/>
    <xf numFmtId="0" fontId="4" fillId="4" borderId="0" applyNumberFormat="0" applyBorder="0" applyAlignment="0" applyProtection="0"/>
    <xf numFmtId="0" fontId="7" fillId="5" borderId="0" applyNumberFormat="0" applyBorder="0" applyAlignment="0" applyProtection="0"/>
    <xf numFmtId="0" fontId="4" fillId="6" borderId="0" applyNumberFormat="0" applyBorder="0" applyAlignment="0" applyProtection="0"/>
  </cellStyleXfs>
  <cellXfs count="68">
    <xf numFmtId="0" fontId="0" fillId="0" borderId="0" xfId="0"/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  <xf numFmtId="0" fontId="0" fillId="11" borderId="2" xfId="0" applyFill="1" applyBorder="1" applyAlignment="1">
      <alignment horizontal="center" vertical="center"/>
    </xf>
    <xf numFmtId="0" fontId="2" fillId="11" borderId="4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/>
    </xf>
    <xf numFmtId="0" fontId="0" fillId="0" borderId="7" xfId="0" applyBorder="1"/>
    <xf numFmtId="0" fontId="0" fillId="0" borderId="9" xfId="0" applyBorder="1"/>
    <xf numFmtId="0" fontId="0" fillId="0" borderId="8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2" xfId="0" applyBorder="1"/>
    <xf numFmtId="0" fontId="0" fillId="0" borderId="18" xfId="0" applyBorder="1"/>
    <xf numFmtId="0" fontId="0" fillId="0" borderId="13" xfId="0" applyBorder="1"/>
    <xf numFmtId="0" fontId="0" fillId="12" borderId="14" xfId="0" applyFill="1" applyBorder="1"/>
    <xf numFmtId="0" fontId="0" fillId="12" borderId="15" xfId="0" applyFill="1" applyBorder="1"/>
    <xf numFmtId="0" fontId="0" fillId="12" borderId="16" xfId="0" applyFill="1" applyBorder="1"/>
    <xf numFmtId="0" fontId="0" fillId="12" borderId="17" xfId="0" applyFill="1" applyBorder="1"/>
    <xf numFmtId="0" fontId="0" fillId="12" borderId="12" xfId="0" applyFill="1" applyBorder="1"/>
    <xf numFmtId="0" fontId="0" fillId="12" borderId="13" xfId="0" applyFill="1" applyBorder="1"/>
    <xf numFmtId="0" fontId="0" fillId="0" borderId="0" xfId="0" applyBorder="1"/>
    <xf numFmtId="0" fontId="0" fillId="12" borderId="23" xfId="0" applyFill="1" applyBorder="1"/>
    <xf numFmtId="0" fontId="0" fillId="12" borderId="24" xfId="0" applyFill="1" applyBorder="1"/>
    <xf numFmtId="0" fontId="0" fillId="12" borderId="25" xfId="0" applyFill="1" applyBorder="1"/>
    <xf numFmtId="0" fontId="0" fillId="0" borderId="10" xfId="0" applyBorder="1"/>
    <xf numFmtId="0" fontId="0" fillId="0" borderId="11" xfId="0" applyBorder="1"/>
    <xf numFmtId="0" fontId="5" fillId="12" borderId="8" xfId="1" applyFill="1" applyBorder="1" applyAlignment="1"/>
    <xf numFmtId="0" fontId="0" fillId="0" borderId="1" xfId="0" applyBorder="1"/>
    <xf numFmtId="0" fontId="0" fillId="0" borderId="28" xfId="0" applyBorder="1"/>
    <xf numFmtId="0" fontId="0" fillId="0" borderId="29" xfId="0" applyBorder="1"/>
    <xf numFmtId="0" fontId="0" fillId="0" borderId="4" xfId="0" applyBorder="1"/>
    <xf numFmtId="0" fontId="7" fillId="3" borderId="8" xfId="4" applyBorder="1"/>
    <xf numFmtId="0" fontId="7" fillId="5" borderId="8" xfId="6" applyBorder="1"/>
    <xf numFmtId="0" fontId="7" fillId="3" borderId="8" xfId="4" applyBorder="1" applyAlignment="1">
      <alignment horizontal="center" vertical="center"/>
    </xf>
    <xf numFmtId="0" fontId="0" fillId="0" borderId="26" xfId="0" applyBorder="1"/>
    <xf numFmtId="0" fontId="0" fillId="0" borderId="27" xfId="0" applyBorder="1"/>
    <xf numFmtId="0" fontId="0" fillId="0" borderId="3" xfId="0" applyBorder="1"/>
    <xf numFmtId="0" fontId="3" fillId="0" borderId="30" xfId="0" applyFont="1" applyFill="1" applyBorder="1" applyAlignment="1">
      <alignment horizontal="right" vertical="center"/>
    </xf>
    <xf numFmtId="0" fontId="3" fillId="0" borderId="31" xfId="0" applyFont="1" applyFill="1" applyBorder="1" applyAlignment="1">
      <alignment horizontal="right" vertical="center"/>
    </xf>
    <xf numFmtId="0" fontId="3" fillId="0" borderId="32" xfId="0" applyFont="1" applyFill="1" applyBorder="1" applyAlignment="1">
      <alignment horizontal="right" vertical="center"/>
    </xf>
    <xf numFmtId="0" fontId="4" fillId="4" borderId="8" xfId="5" applyBorder="1"/>
    <xf numFmtId="0" fontId="0" fillId="0" borderId="21" xfId="0" applyBorder="1"/>
    <xf numFmtId="0" fontId="4" fillId="2" borderId="1" xfId="3" applyBorder="1"/>
    <xf numFmtId="0" fontId="0" fillId="0" borderId="30" xfId="0" applyBorder="1"/>
    <xf numFmtId="0" fontId="0" fillId="0" borderId="32" xfId="0" applyBorder="1"/>
    <xf numFmtId="0" fontId="4" fillId="6" borderId="8" xfId="7" applyBorder="1"/>
    <xf numFmtId="0" fontId="6" fillId="8" borderId="21" xfId="2" applyFill="1" applyBorder="1"/>
    <xf numFmtId="0" fontId="0" fillId="8" borderId="19" xfId="0" applyFill="1" applyBorder="1"/>
    <xf numFmtId="0" fontId="0" fillId="13" borderId="20" xfId="0" applyFill="1" applyBorder="1"/>
    <xf numFmtId="0" fontId="6" fillId="13" borderId="8" xfId="2" applyFill="1" applyBorder="1"/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12" borderId="21" xfId="2" applyFill="1" applyBorder="1" applyAlignment="1">
      <alignment horizontal="center"/>
    </xf>
    <xf numFmtId="0" fontId="6" fillId="12" borderId="22" xfId="2" applyFill="1" applyBorder="1" applyAlignment="1">
      <alignment horizontal="center"/>
    </xf>
    <xf numFmtId="0" fontId="5" fillId="12" borderId="21" xfId="1" applyFill="1" applyBorder="1" applyAlignment="1">
      <alignment horizontal="center"/>
    </xf>
    <xf numFmtId="0" fontId="5" fillId="12" borderId="22" xfId="1" applyFill="1" applyBorder="1" applyAlignment="1">
      <alignment horizontal="center"/>
    </xf>
  </cellXfs>
  <cellStyles count="8">
    <cellStyle name="40 % - Accent1" xfId="3" builtinId="31"/>
    <cellStyle name="40 % - Accent3" xfId="5" builtinId="39"/>
    <cellStyle name="40 % - Accent4" xfId="7" builtinId="43"/>
    <cellStyle name="60 % - Accent1" xfId="4" builtinId="32"/>
    <cellStyle name="60 % - Accent3" xfId="6" builtinId="40"/>
    <cellStyle name="Normal" xfId="0" builtinId="0"/>
    <cellStyle name="Titre 2" xfId="1" builtinId="17"/>
    <cellStyle name="Titre 3" xfId="2" builtinId="18"/>
  </cellStyles>
  <dxfs count="0"/>
  <tableStyles count="0" defaultTableStyle="TableStyleMedium2" defaultPivotStyle="PivotStyleLight16"/>
  <colors>
    <mruColors>
      <color rgb="FF366092"/>
      <color rgb="FF95B3D7"/>
      <color rgb="FFB8C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Indice</a:t>
            </a:r>
            <a:r>
              <a:rPr lang="fr-FR" baseline="0"/>
              <a:t> des moyennes (L et P) et Moyenne des Indices (L et P)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Indice des Moyennes Laspeyres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Indices!$C$4:$C$27</c:f>
              <c:numCache>
                <c:formatCode>General</c:formatCode>
                <c:ptCount val="24"/>
                <c:pt idx="0">
                  <c:v>100</c:v>
                </c:pt>
                <c:pt idx="1">
                  <c:v>101.55321362697651</c:v>
                </c:pt>
                <c:pt idx="2">
                  <c:v>109.37515874141923</c:v>
                </c:pt>
                <c:pt idx="3">
                  <c:v>119.4017484765203</c:v>
                </c:pt>
                <c:pt idx="4">
                  <c:v>113.102713799512</c:v>
                </c:pt>
                <c:pt idx="5">
                  <c:v>110.96730233299527</c:v>
                </c:pt>
                <c:pt idx="6">
                  <c:v>109.30618833169558</c:v>
                </c:pt>
                <c:pt idx="7">
                  <c:v>111.04402370304977</c:v>
                </c:pt>
                <c:pt idx="8">
                  <c:v>122.61213493852658</c:v>
                </c:pt>
                <c:pt idx="9">
                  <c:v>127.12547096936927</c:v>
                </c:pt>
                <c:pt idx="10">
                  <c:v>110.3488895545081</c:v>
                </c:pt>
                <c:pt idx="11">
                  <c:v>106.62221031114194</c:v>
                </c:pt>
                <c:pt idx="12">
                  <c:v>107.05389938990749</c:v>
                </c:pt>
                <c:pt idx="13">
                  <c:v>109.62673652164925</c:v>
                </c:pt>
                <c:pt idx="14">
                  <c:v>121.6287263727082</c:v>
                </c:pt>
                <c:pt idx="15">
                  <c:v>126.43051198377293</c:v>
                </c:pt>
                <c:pt idx="16">
                  <c:v>108.81560071256288</c:v>
                </c:pt>
                <c:pt idx="17">
                  <c:v>108.54830205798945</c:v>
                </c:pt>
                <c:pt idx="18">
                  <c:v>107.43684937913496</c:v>
                </c:pt>
                <c:pt idx="19">
                  <c:v>110.02120347453219</c:v>
                </c:pt>
                <c:pt idx="20">
                  <c:v>121.57512651143728</c:v>
                </c:pt>
                <c:pt idx="21">
                  <c:v>131.56755947219904</c:v>
                </c:pt>
                <c:pt idx="22">
                  <c:v>113.18714233916103</c:v>
                </c:pt>
                <c:pt idx="23">
                  <c:v>111.34228240821025</c:v>
                </c:pt>
              </c:numCache>
            </c:numRef>
          </c:val>
          <c:smooth val="0"/>
        </c:ser>
        <c:ser>
          <c:idx val="1"/>
          <c:order val="1"/>
          <c:tx>
            <c:v>Indices des moyennes Paasche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Indices!$D$4:$D$27</c:f>
              <c:numCache>
                <c:formatCode>General</c:formatCode>
                <c:ptCount val="24"/>
                <c:pt idx="0">
                  <c:v>100</c:v>
                </c:pt>
                <c:pt idx="1">
                  <c:v>101.5992430949576</c:v>
                </c:pt>
                <c:pt idx="2">
                  <c:v>109.39092365779983</c:v>
                </c:pt>
                <c:pt idx="3">
                  <c:v>119.70164242015831</c:v>
                </c:pt>
                <c:pt idx="4">
                  <c:v>113.27358332131993</c:v>
                </c:pt>
                <c:pt idx="5">
                  <c:v>111.3286534138537</c:v>
                </c:pt>
                <c:pt idx="6">
                  <c:v>110.01327802181193</c:v>
                </c:pt>
                <c:pt idx="7">
                  <c:v>112.35636716596717</c:v>
                </c:pt>
                <c:pt idx="8">
                  <c:v>124.8997388996209</c:v>
                </c:pt>
                <c:pt idx="9">
                  <c:v>129.25047835422353</c:v>
                </c:pt>
                <c:pt idx="10">
                  <c:v>110.90645729691519</c:v>
                </c:pt>
                <c:pt idx="11">
                  <c:v>106.97399562514673</c:v>
                </c:pt>
                <c:pt idx="12">
                  <c:v>107.93873954682476</c:v>
                </c:pt>
                <c:pt idx="13">
                  <c:v>111.16310827306654</c:v>
                </c:pt>
                <c:pt idx="14">
                  <c:v>124.01011691448358</c:v>
                </c:pt>
                <c:pt idx="15">
                  <c:v>129.86064505033687</c:v>
                </c:pt>
                <c:pt idx="16">
                  <c:v>110.65472546257698</c:v>
                </c:pt>
                <c:pt idx="17">
                  <c:v>110.21508716720436</c:v>
                </c:pt>
                <c:pt idx="18">
                  <c:v>109.21449810306206</c:v>
                </c:pt>
                <c:pt idx="19">
                  <c:v>112.35403122007422</c:v>
                </c:pt>
                <c:pt idx="20">
                  <c:v>126.13804653190562</c:v>
                </c:pt>
                <c:pt idx="21">
                  <c:v>136.93012583152105</c:v>
                </c:pt>
                <c:pt idx="22">
                  <c:v>116.3472454977224</c:v>
                </c:pt>
                <c:pt idx="23">
                  <c:v>114.16290266969331</c:v>
                </c:pt>
              </c:numCache>
            </c:numRef>
          </c:val>
          <c:smooth val="0"/>
        </c:ser>
        <c:ser>
          <c:idx val="3"/>
          <c:order val="3"/>
          <c:tx>
            <c:v>Moyennes des indices Laspeyres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Indices!$F$4:$F$27</c:f>
              <c:numCache>
                <c:formatCode>General</c:formatCode>
                <c:ptCount val="24"/>
                <c:pt idx="0">
                  <c:v>100</c:v>
                </c:pt>
                <c:pt idx="1">
                  <c:v>100.93558179155913</c:v>
                </c:pt>
                <c:pt idx="2">
                  <c:v>106.8509841489182</c:v>
                </c:pt>
                <c:pt idx="3">
                  <c:v>114.61259871736667</c:v>
                </c:pt>
                <c:pt idx="4">
                  <c:v>110.62183639155772</c:v>
                </c:pt>
                <c:pt idx="5">
                  <c:v>108.52893608455427</c:v>
                </c:pt>
                <c:pt idx="6">
                  <c:v>106.24954326384702</c:v>
                </c:pt>
                <c:pt idx="7">
                  <c:v>105.91351555122468</c:v>
                </c:pt>
                <c:pt idx="8">
                  <c:v>112.83531347008653</c:v>
                </c:pt>
                <c:pt idx="9">
                  <c:v>117.1366041770038</c:v>
                </c:pt>
                <c:pt idx="10">
                  <c:v>108.47308427497717</c:v>
                </c:pt>
                <c:pt idx="11">
                  <c:v>105.64121606073134</c:v>
                </c:pt>
                <c:pt idx="12">
                  <c:v>104.74672046290013</c:v>
                </c:pt>
                <c:pt idx="13">
                  <c:v>105.18424892382932</c:v>
                </c:pt>
                <c:pt idx="14">
                  <c:v>112.7199289928538</c:v>
                </c:pt>
                <c:pt idx="15">
                  <c:v>116.20047737890786</c:v>
                </c:pt>
                <c:pt idx="16">
                  <c:v>105.78081542254465</c:v>
                </c:pt>
                <c:pt idx="17">
                  <c:v>105.54384193283961</c:v>
                </c:pt>
                <c:pt idx="18">
                  <c:v>103.80828615956541</c:v>
                </c:pt>
                <c:pt idx="19">
                  <c:v>105.23348080892593</c:v>
                </c:pt>
                <c:pt idx="20">
                  <c:v>111.95896400097787</c:v>
                </c:pt>
                <c:pt idx="21">
                  <c:v>119.11228867611719</c:v>
                </c:pt>
                <c:pt idx="22">
                  <c:v>109.07654030861553</c:v>
                </c:pt>
                <c:pt idx="23">
                  <c:v>107.55330948583692</c:v>
                </c:pt>
              </c:numCache>
            </c:numRef>
          </c:val>
          <c:smooth val="0"/>
        </c:ser>
        <c:ser>
          <c:idx val="4"/>
          <c:order val="4"/>
          <c:tx>
            <c:v>Moyennes des indices Paasche</c:v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val>
            <c:numRef>
              <c:f>Indices!$G$4:$G$27</c:f>
              <c:numCache>
                <c:formatCode>General</c:formatCode>
                <c:ptCount val="24"/>
                <c:pt idx="0">
                  <c:v>100</c:v>
                </c:pt>
                <c:pt idx="1">
                  <c:v>100.98428365040361</c:v>
                </c:pt>
                <c:pt idx="2">
                  <c:v>106.79939156643208</c:v>
                </c:pt>
                <c:pt idx="3">
                  <c:v>114.77973480732742</c:v>
                </c:pt>
                <c:pt idx="4">
                  <c:v>110.77012861828106</c:v>
                </c:pt>
                <c:pt idx="5">
                  <c:v>108.814873920273</c:v>
                </c:pt>
                <c:pt idx="6">
                  <c:v>106.80457744966938</c:v>
                </c:pt>
                <c:pt idx="7">
                  <c:v>107.16232795170808</c:v>
                </c:pt>
                <c:pt idx="8">
                  <c:v>114.89415594218389</c:v>
                </c:pt>
                <c:pt idx="9">
                  <c:v>118.81407248345084</c:v>
                </c:pt>
                <c:pt idx="10">
                  <c:v>108.76779311551898</c:v>
                </c:pt>
                <c:pt idx="11">
                  <c:v>105.78103835150978</c:v>
                </c:pt>
                <c:pt idx="12">
                  <c:v>105.26572556501507</c:v>
                </c:pt>
                <c:pt idx="13">
                  <c:v>106.37386743291356</c:v>
                </c:pt>
                <c:pt idx="14">
                  <c:v>114.61584572301686</c:v>
                </c:pt>
                <c:pt idx="15">
                  <c:v>119.00832198059726</c:v>
                </c:pt>
                <c:pt idx="16">
                  <c:v>107.22232877770168</c:v>
                </c:pt>
                <c:pt idx="17">
                  <c:v>106.77599468650676</c:v>
                </c:pt>
                <c:pt idx="18">
                  <c:v>105.2371446014716</c:v>
                </c:pt>
                <c:pt idx="19">
                  <c:v>107.12437168944294</c:v>
                </c:pt>
                <c:pt idx="20">
                  <c:v>115.9910636894856</c:v>
                </c:pt>
                <c:pt idx="21">
                  <c:v>123.52107380374062</c:v>
                </c:pt>
                <c:pt idx="22">
                  <c:v>111.29960787627337</c:v>
                </c:pt>
                <c:pt idx="23">
                  <c:v>109.44251086319159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3009296"/>
        <c:axId val="253009688"/>
        <c:extLst>
          <c:ext xmlns:c15="http://schemas.microsoft.com/office/drawing/2012/chart" uri="{02D57815-91ED-43cb-92C2-25804820EDAC}">
            <c15:filteredLineSeries>
              <c15:ser>
                <c:idx val="2"/>
                <c:order val="2"/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val>
                  <c:numRef>
                    <c:extLst>
                      <c:ext uri="{02D57815-91ED-43cb-92C2-25804820EDAC}">
                        <c15:formulaRef>
                          <c15:sqref>Indices!$E$4:$E$27</c15:sqref>
                        </c15:formulaRef>
                      </c:ext>
                    </c:extLst>
                    <c:numCache>
                      <c:formatCode>General</c:formatCode>
                      <c:ptCount val="24"/>
                    </c:numCache>
                  </c:numRef>
                </c:val>
                <c:smooth val="0"/>
              </c15:ser>
            </c15:filteredLineSeries>
          </c:ext>
        </c:extLst>
      </c:lineChart>
      <c:catAx>
        <c:axId val="25300929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53009688"/>
        <c:crosses val="autoZero"/>
        <c:auto val="1"/>
        <c:lblAlgn val="ctr"/>
        <c:lblOffset val="100"/>
        <c:noMultiLvlLbl val="0"/>
      </c:catAx>
      <c:valAx>
        <c:axId val="253009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53009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Laspeyres et Courbes prévisionnelles ajustées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Indices des moyennes Laspeyres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Indices!$C$4:$C$27</c:f>
              <c:numCache>
                <c:formatCode>General</c:formatCode>
                <c:ptCount val="24"/>
                <c:pt idx="0">
                  <c:v>100</c:v>
                </c:pt>
                <c:pt idx="1">
                  <c:v>101.55321362697651</c:v>
                </c:pt>
                <c:pt idx="2">
                  <c:v>109.37515874141923</c:v>
                </c:pt>
                <c:pt idx="3">
                  <c:v>119.4017484765203</c:v>
                </c:pt>
                <c:pt idx="4">
                  <c:v>113.102713799512</c:v>
                </c:pt>
                <c:pt idx="5">
                  <c:v>110.96730233299527</c:v>
                </c:pt>
                <c:pt idx="6">
                  <c:v>109.30618833169558</c:v>
                </c:pt>
                <c:pt idx="7">
                  <c:v>111.04402370304977</c:v>
                </c:pt>
                <c:pt idx="8">
                  <c:v>122.61213493852658</c:v>
                </c:pt>
                <c:pt idx="9">
                  <c:v>127.12547096936927</c:v>
                </c:pt>
                <c:pt idx="10">
                  <c:v>110.3488895545081</c:v>
                </c:pt>
                <c:pt idx="11">
                  <c:v>106.62221031114194</c:v>
                </c:pt>
                <c:pt idx="12">
                  <c:v>107.05389938990749</c:v>
                </c:pt>
                <c:pt idx="13">
                  <c:v>109.62673652164925</c:v>
                </c:pt>
                <c:pt idx="14">
                  <c:v>121.6287263727082</c:v>
                </c:pt>
                <c:pt idx="15">
                  <c:v>126.43051198377293</c:v>
                </c:pt>
                <c:pt idx="16">
                  <c:v>108.81560071256288</c:v>
                </c:pt>
                <c:pt idx="17">
                  <c:v>108.54830205798945</c:v>
                </c:pt>
                <c:pt idx="18">
                  <c:v>107.43684937913496</c:v>
                </c:pt>
                <c:pt idx="19">
                  <c:v>110.02120347453219</c:v>
                </c:pt>
                <c:pt idx="20">
                  <c:v>121.57512651143728</c:v>
                </c:pt>
                <c:pt idx="21">
                  <c:v>131.56755947219904</c:v>
                </c:pt>
                <c:pt idx="22">
                  <c:v>113.18714233916103</c:v>
                </c:pt>
                <c:pt idx="23">
                  <c:v>111.34228240821025</c:v>
                </c:pt>
              </c:numCache>
            </c:numRef>
          </c:val>
          <c:smooth val="0"/>
        </c:ser>
        <c:ser>
          <c:idx val="2"/>
          <c:order val="2"/>
          <c:tx>
            <c:v>Moyennes des indices Laspeyres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Indices!$F$4:$F$27</c:f>
              <c:numCache>
                <c:formatCode>General</c:formatCode>
                <c:ptCount val="24"/>
                <c:pt idx="0">
                  <c:v>100</c:v>
                </c:pt>
                <c:pt idx="1">
                  <c:v>100.93558179155913</c:v>
                </c:pt>
                <c:pt idx="2">
                  <c:v>106.8509841489182</c:v>
                </c:pt>
                <c:pt idx="3">
                  <c:v>114.61259871736667</c:v>
                </c:pt>
                <c:pt idx="4">
                  <c:v>110.62183639155772</c:v>
                </c:pt>
                <c:pt idx="5">
                  <c:v>108.52893608455427</c:v>
                </c:pt>
                <c:pt idx="6">
                  <c:v>106.24954326384702</c:v>
                </c:pt>
                <c:pt idx="7">
                  <c:v>105.91351555122468</c:v>
                </c:pt>
                <c:pt idx="8">
                  <c:v>112.83531347008653</c:v>
                </c:pt>
                <c:pt idx="9">
                  <c:v>117.1366041770038</c:v>
                </c:pt>
                <c:pt idx="10">
                  <c:v>108.47308427497717</c:v>
                </c:pt>
                <c:pt idx="11">
                  <c:v>105.64121606073134</c:v>
                </c:pt>
                <c:pt idx="12">
                  <c:v>104.74672046290013</c:v>
                </c:pt>
                <c:pt idx="13">
                  <c:v>105.18424892382932</c:v>
                </c:pt>
                <c:pt idx="14">
                  <c:v>112.7199289928538</c:v>
                </c:pt>
                <c:pt idx="15">
                  <c:v>116.20047737890786</c:v>
                </c:pt>
                <c:pt idx="16">
                  <c:v>105.78081542254465</c:v>
                </c:pt>
                <c:pt idx="17">
                  <c:v>105.54384193283961</c:v>
                </c:pt>
                <c:pt idx="18">
                  <c:v>103.80828615956541</c:v>
                </c:pt>
                <c:pt idx="19">
                  <c:v>105.23348080892593</c:v>
                </c:pt>
                <c:pt idx="20">
                  <c:v>111.95896400097787</c:v>
                </c:pt>
                <c:pt idx="21">
                  <c:v>119.11228867611719</c:v>
                </c:pt>
                <c:pt idx="22">
                  <c:v>109.07654030861553</c:v>
                </c:pt>
                <c:pt idx="23">
                  <c:v>107.55330948583692</c:v>
                </c:pt>
              </c:numCache>
            </c:numRef>
          </c:val>
          <c:smooth val="0"/>
        </c:ser>
        <c:ser>
          <c:idx val="3"/>
          <c:order val="3"/>
          <c:tx>
            <c:v>Courbe prévisionnelle ajustée Indice des moyennes Laspeyres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Indices!$C$36:$C$71</c:f>
              <c:numCache>
                <c:formatCode>General</c:formatCode>
                <c:ptCount val="36"/>
                <c:pt idx="0">
                  <c:v>109.07493937902403</c:v>
                </c:pt>
                <c:pt idx="1">
                  <c:v>109.4404989816052</c:v>
                </c:pt>
                <c:pt idx="2">
                  <c:v>109.80605858418637</c:v>
                </c:pt>
                <c:pt idx="3">
                  <c:v>110.17161818676755</c:v>
                </c:pt>
                <c:pt idx="4">
                  <c:v>110.53717778934872</c:v>
                </c:pt>
                <c:pt idx="5">
                  <c:v>110.90273739192989</c:v>
                </c:pt>
                <c:pt idx="6">
                  <c:v>111.26829699451105</c:v>
                </c:pt>
                <c:pt idx="7">
                  <c:v>111.63385659709222</c:v>
                </c:pt>
                <c:pt idx="8">
                  <c:v>111.99941619967339</c:v>
                </c:pt>
                <c:pt idx="9">
                  <c:v>112.36497580225456</c:v>
                </c:pt>
                <c:pt idx="10">
                  <c:v>112.73053540483573</c:v>
                </c:pt>
                <c:pt idx="11">
                  <c:v>113.09609500741691</c:v>
                </c:pt>
                <c:pt idx="12">
                  <c:v>113.46165460999808</c:v>
                </c:pt>
                <c:pt idx="13">
                  <c:v>113.82721421257925</c:v>
                </c:pt>
                <c:pt idx="14">
                  <c:v>114.19277381516042</c:v>
                </c:pt>
                <c:pt idx="15">
                  <c:v>114.55833341774159</c:v>
                </c:pt>
                <c:pt idx="16">
                  <c:v>114.92389302032277</c:v>
                </c:pt>
                <c:pt idx="17">
                  <c:v>115.28945262290392</c:v>
                </c:pt>
                <c:pt idx="18">
                  <c:v>115.65501222548509</c:v>
                </c:pt>
                <c:pt idx="19">
                  <c:v>116.02057182806627</c:v>
                </c:pt>
                <c:pt idx="20">
                  <c:v>116.38613143064744</c:v>
                </c:pt>
                <c:pt idx="21">
                  <c:v>116.75169103322861</c:v>
                </c:pt>
                <c:pt idx="22">
                  <c:v>117.11725063580978</c:v>
                </c:pt>
                <c:pt idx="23">
                  <c:v>117.48281023839095</c:v>
                </c:pt>
                <c:pt idx="24">
                  <c:v>117.84836984097213</c:v>
                </c:pt>
                <c:pt idx="25">
                  <c:v>118.2139294435533</c:v>
                </c:pt>
                <c:pt idx="26">
                  <c:v>118.57948904613447</c:v>
                </c:pt>
                <c:pt idx="27">
                  <c:v>118.94504864871564</c:v>
                </c:pt>
                <c:pt idx="28">
                  <c:v>119.3106082512968</c:v>
                </c:pt>
                <c:pt idx="29">
                  <c:v>119.67616785387797</c:v>
                </c:pt>
                <c:pt idx="30">
                  <c:v>120.04172745645914</c:v>
                </c:pt>
                <c:pt idx="31">
                  <c:v>120.40728705904031</c:v>
                </c:pt>
                <c:pt idx="32">
                  <c:v>120.77284666162149</c:v>
                </c:pt>
                <c:pt idx="33">
                  <c:v>121.13840626420266</c:v>
                </c:pt>
                <c:pt idx="34">
                  <c:v>121.50396586678383</c:v>
                </c:pt>
                <c:pt idx="35">
                  <c:v>121.869525469365</c:v>
                </c:pt>
              </c:numCache>
            </c:numRef>
          </c:val>
          <c:smooth val="0"/>
        </c:ser>
        <c:ser>
          <c:idx val="4"/>
          <c:order val="4"/>
          <c:tx>
            <c:v>Courbe prévisionnelle ajustée Moyenne des indices Laspeyres</c:v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val>
            <c:numRef>
              <c:f>Indices!$F$36:$F$71</c:f>
              <c:numCache>
                <c:formatCode>General</c:formatCode>
                <c:ptCount val="36"/>
                <c:pt idx="0">
                  <c:v>106.66942044975531</c:v>
                </c:pt>
                <c:pt idx="1">
                  <c:v>106.83120315153651</c:v>
                </c:pt>
                <c:pt idx="2">
                  <c:v>106.99298585331772</c:v>
                </c:pt>
                <c:pt idx="3">
                  <c:v>107.15476855509894</c:v>
                </c:pt>
                <c:pt idx="4">
                  <c:v>107.31655125688015</c:v>
                </c:pt>
                <c:pt idx="5">
                  <c:v>107.47833395866135</c:v>
                </c:pt>
                <c:pt idx="6">
                  <c:v>107.64011666044256</c:v>
                </c:pt>
                <c:pt idx="7">
                  <c:v>107.80189936222376</c:v>
                </c:pt>
                <c:pt idx="8">
                  <c:v>107.96368206400497</c:v>
                </c:pt>
                <c:pt idx="9">
                  <c:v>108.12546476578619</c:v>
                </c:pt>
                <c:pt idx="10">
                  <c:v>108.2872474675674</c:v>
                </c:pt>
                <c:pt idx="11">
                  <c:v>108.4490301693486</c:v>
                </c:pt>
                <c:pt idx="12">
                  <c:v>108.61081287112981</c:v>
                </c:pt>
                <c:pt idx="13">
                  <c:v>108.77259557291102</c:v>
                </c:pt>
                <c:pt idx="14">
                  <c:v>108.93437827469222</c:v>
                </c:pt>
                <c:pt idx="15">
                  <c:v>109.09616097647344</c:v>
                </c:pt>
                <c:pt idx="16">
                  <c:v>109.25794367825465</c:v>
                </c:pt>
                <c:pt idx="17">
                  <c:v>109.41972638003585</c:v>
                </c:pt>
                <c:pt idx="18">
                  <c:v>109.58150908181706</c:v>
                </c:pt>
                <c:pt idx="19">
                  <c:v>109.74329178359827</c:v>
                </c:pt>
                <c:pt idx="20">
                  <c:v>109.90507448537947</c:v>
                </c:pt>
                <c:pt idx="21">
                  <c:v>110.06685718716069</c:v>
                </c:pt>
                <c:pt idx="22">
                  <c:v>110.2286398889419</c:v>
                </c:pt>
                <c:pt idx="23">
                  <c:v>110.39042259072311</c:v>
                </c:pt>
                <c:pt idx="24">
                  <c:v>110.55220529250431</c:v>
                </c:pt>
                <c:pt idx="25">
                  <c:v>110.71398799428552</c:v>
                </c:pt>
                <c:pt idx="26">
                  <c:v>110.87577069606672</c:v>
                </c:pt>
                <c:pt idx="27">
                  <c:v>111.03755339784794</c:v>
                </c:pt>
                <c:pt idx="28">
                  <c:v>111.19933609962915</c:v>
                </c:pt>
                <c:pt idx="29">
                  <c:v>111.36111880141036</c:v>
                </c:pt>
                <c:pt idx="30">
                  <c:v>111.52290150319156</c:v>
                </c:pt>
                <c:pt idx="31">
                  <c:v>111.68468420497277</c:v>
                </c:pt>
                <c:pt idx="32">
                  <c:v>111.84646690675397</c:v>
                </c:pt>
                <c:pt idx="33">
                  <c:v>112.00824960853519</c:v>
                </c:pt>
                <c:pt idx="34">
                  <c:v>112.1700323103164</c:v>
                </c:pt>
                <c:pt idx="35">
                  <c:v>112.33181501209761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3008512"/>
        <c:axId val="253008904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val>
                  <c:numRef>
                    <c:extLst>
                      <c:ext uri="{02D57815-91ED-43cb-92C2-25804820EDAC}">
                        <c15:formulaRef>
                          <c15:sqref>Indices!$F$4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100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catAx>
        <c:axId val="25300851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53008904"/>
        <c:crosses val="autoZero"/>
        <c:auto val="1"/>
        <c:lblAlgn val="ctr"/>
        <c:lblOffset val="100"/>
        <c:noMultiLvlLbl val="0"/>
      </c:catAx>
      <c:valAx>
        <c:axId val="253008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53008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Paasche et Courbes prévisionnelles ajustées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Indice des moyennes Paasche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Indices!$D$4:$D$27</c:f>
              <c:numCache>
                <c:formatCode>General</c:formatCode>
                <c:ptCount val="24"/>
                <c:pt idx="0">
                  <c:v>100</c:v>
                </c:pt>
                <c:pt idx="1">
                  <c:v>101.5992430949576</c:v>
                </c:pt>
                <c:pt idx="2">
                  <c:v>109.39092365779983</c:v>
                </c:pt>
                <c:pt idx="3">
                  <c:v>119.70164242015831</c:v>
                </c:pt>
                <c:pt idx="4">
                  <c:v>113.27358332131993</c:v>
                </c:pt>
                <c:pt idx="5">
                  <c:v>111.3286534138537</c:v>
                </c:pt>
                <c:pt idx="6">
                  <c:v>110.01327802181193</c:v>
                </c:pt>
                <c:pt idx="7">
                  <c:v>112.35636716596717</c:v>
                </c:pt>
                <c:pt idx="8">
                  <c:v>124.8997388996209</c:v>
                </c:pt>
                <c:pt idx="9">
                  <c:v>129.25047835422353</c:v>
                </c:pt>
                <c:pt idx="10">
                  <c:v>110.90645729691519</c:v>
                </c:pt>
                <c:pt idx="11">
                  <c:v>106.97399562514673</c:v>
                </c:pt>
                <c:pt idx="12">
                  <c:v>107.93873954682476</c:v>
                </c:pt>
                <c:pt idx="13">
                  <c:v>111.16310827306654</c:v>
                </c:pt>
                <c:pt idx="14">
                  <c:v>124.01011691448358</c:v>
                </c:pt>
                <c:pt idx="15">
                  <c:v>129.86064505033687</c:v>
                </c:pt>
                <c:pt idx="16">
                  <c:v>110.65472546257698</c:v>
                </c:pt>
                <c:pt idx="17">
                  <c:v>110.21508716720436</c:v>
                </c:pt>
                <c:pt idx="18">
                  <c:v>109.21449810306206</c:v>
                </c:pt>
                <c:pt idx="19">
                  <c:v>112.35403122007422</c:v>
                </c:pt>
                <c:pt idx="20">
                  <c:v>126.13804653190562</c:v>
                </c:pt>
                <c:pt idx="21">
                  <c:v>136.93012583152105</c:v>
                </c:pt>
                <c:pt idx="22">
                  <c:v>116.3472454977224</c:v>
                </c:pt>
                <c:pt idx="23">
                  <c:v>114.16290266969331</c:v>
                </c:pt>
              </c:numCache>
            </c:numRef>
          </c:val>
          <c:smooth val="0"/>
        </c:ser>
        <c:ser>
          <c:idx val="2"/>
          <c:order val="2"/>
          <c:tx>
            <c:v>Moyenne des indices Paasche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Indices!$G$4:$G$27</c:f>
              <c:numCache>
                <c:formatCode>General</c:formatCode>
                <c:ptCount val="24"/>
                <c:pt idx="0">
                  <c:v>100</c:v>
                </c:pt>
                <c:pt idx="1">
                  <c:v>100.98428365040361</c:v>
                </c:pt>
                <c:pt idx="2">
                  <c:v>106.79939156643208</c:v>
                </c:pt>
                <c:pt idx="3">
                  <c:v>114.77973480732742</c:v>
                </c:pt>
                <c:pt idx="4">
                  <c:v>110.77012861828106</c:v>
                </c:pt>
                <c:pt idx="5">
                  <c:v>108.814873920273</c:v>
                </c:pt>
                <c:pt idx="6">
                  <c:v>106.80457744966938</c:v>
                </c:pt>
                <c:pt idx="7">
                  <c:v>107.16232795170808</c:v>
                </c:pt>
                <c:pt idx="8">
                  <c:v>114.89415594218389</c:v>
                </c:pt>
                <c:pt idx="9">
                  <c:v>118.81407248345084</c:v>
                </c:pt>
                <c:pt idx="10">
                  <c:v>108.76779311551898</c:v>
                </c:pt>
                <c:pt idx="11">
                  <c:v>105.78103835150978</c:v>
                </c:pt>
                <c:pt idx="12">
                  <c:v>105.26572556501507</c:v>
                </c:pt>
                <c:pt idx="13">
                  <c:v>106.37386743291356</c:v>
                </c:pt>
                <c:pt idx="14">
                  <c:v>114.61584572301686</c:v>
                </c:pt>
                <c:pt idx="15">
                  <c:v>119.00832198059726</c:v>
                </c:pt>
                <c:pt idx="16">
                  <c:v>107.22232877770168</c:v>
                </c:pt>
                <c:pt idx="17">
                  <c:v>106.77599468650676</c:v>
                </c:pt>
                <c:pt idx="18">
                  <c:v>105.2371446014716</c:v>
                </c:pt>
                <c:pt idx="19">
                  <c:v>107.12437168944294</c:v>
                </c:pt>
                <c:pt idx="20">
                  <c:v>115.9910636894856</c:v>
                </c:pt>
                <c:pt idx="21">
                  <c:v>123.52107380374062</c:v>
                </c:pt>
                <c:pt idx="22">
                  <c:v>111.29960787627337</c:v>
                </c:pt>
                <c:pt idx="23">
                  <c:v>109.44251086319159</c:v>
                </c:pt>
              </c:numCache>
            </c:numRef>
          </c:val>
          <c:smooth val="0"/>
        </c:ser>
        <c:ser>
          <c:idx val="3"/>
          <c:order val="3"/>
          <c:tx>
            <c:v>Courbe prévisionnelle ajustée Indice des moyennes Paasche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Indices!$D$36:$D$71</c:f>
              <c:numCache>
                <c:formatCode>General</c:formatCode>
                <c:ptCount val="36"/>
                <c:pt idx="0">
                  <c:v>108.82512349512187</c:v>
                </c:pt>
                <c:pt idx="1">
                  <c:v>109.35729983445999</c:v>
                </c:pt>
                <c:pt idx="2">
                  <c:v>109.88947617379812</c:v>
                </c:pt>
                <c:pt idx="3">
                  <c:v>110.42165251313624</c:v>
                </c:pt>
                <c:pt idx="4">
                  <c:v>110.95382885247436</c:v>
                </c:pt>
                <c:pt idx="5">
                  <c:v>111.48600519181248</c:v>
                </c:pt>
                <c:pt idx="6">
                  <c:v>112.01818153115062</c:v>
                </c:pt>
                <c:pt idx="7">
                  <c:v>112.55035787048874</c:v>
                </c:pt>
                <c:pt idx="8">
                  <c:v>113.08253420982686</c:v>
                </c:pt>
                <c:pt idx="9">
                  <c:v>113.61471054916498</c:v>
                </c:pt>
                <c:pt idx="10">
                  <c:v>114.1468868885031</c:v>
                </c:pt>
                <c:pt idx="11">
                  <c:v>114.67906322784123</c:v>
                </c:pt>
                <c:pt idx="12">
                  <c:v>115.21123956717935</c:v>
                </c:pt>
                <c:pt idx="13">
                  <c:v>115.74341590651747</c:v>
                </c:pt>
                <c:pt idx="14">
                  <c:v>116.27559224585559</c:v>
                </c:pt>
                <c:pt idx="15">
                  <c:v>116.80776858519371</c:v>
                </c:pt>
                <c:pt idx="16">
                  <c:v>117.33994492453184</c:v>
                </c:pt>
                <c:pt idx="17">
                  <c:v>117.87212126386996</c:v>
                </c:pt>
                <c:pt idx="18">
                  <c:v>118.40429760320808</c:v>
                </c:pt>
                <c:pt idx="19">
                  <c:v>118.9364739425462</c:v>
                </c:pt>
                <c:pt idx="20">
                  <c:v>119.46865028188432</c:v>
                </c:pt>
                <c:pt idx="21">
                  <c:v>120.00082662122244</c:v>
                </c:pt>
                <c:pt idx="22">
                  <c:v>120.53300296056058</c:v>
                </c:pt>
                <c:pt idx="23">
                  <c:v>121.0651792998987</c:v>
                </c:pt>
                <c:pt idx="24">
                  <c:v>121.59735563923682</c:v>
                </c:pt>
                <c:pt idx="25">
                  <c:v>122.12953197857495</c:v>
                </c:pt>
                <c:pt idx="26">
                  <c:v>122.66170831791307</c:v>
                </c:pt>
                <c:pt idx="27">
                  <c:v>123.19388465725119</c:v>
                </c:pt>
                <c:pt idx="28">
                  <c:v>123.72606099658931</c:v>
                </c:pt>
                <c:pt idx="29">
                  <c:v>124.25823733592743</c:v>
                </c:pt>
                <c:pt idx="30">
                  <c:v>124.79041367526555</c:v>
                </c:pt>
                <c:pt idx="31">
                  <c:v>125.32259001460368</c:v>
                </c:pt>
                <c:pt idx="32">
                  <c:v>125.8547663539418</c:v>
                </c:pt>
                <c:pt idx="33">
                  <c:v>126.38694269327993</c:v>
                </c:pt>
                <c:pt idx="34">
                  <c:v>126.91911903261806</c:v>
                </c:pt>
                <c:pt idx="35">
                  <c:v>127.45129537195618</c:v>
                </c:pt>
              </c:numCache>
            </c:numRef>
          </c:val>
          <c:smooth val="0"/>
        </c:ser>
        <c:ser>
          <c:idx val="4"/>
          <c:order val="4"/>
          <c:tx>
            <c:v>Courbe prévisionnelle ajustée Moyenne des indices Paasche</c:v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val>
            <c:numRef>
              <c:f>Indices!$G$36:$G$71</c:f>
              <c:numCache>
                <c:formatCode>General</c:formatCode>
                <c:ptCount val="36"/>
                <c:pt idx="0">
                  <c:v>106.48754070927082</c:v>
                </c:pt>
                <c:pt idx="1">
                  <c:v>106.77938584522595</c:v>
                </c:pt>
                <c:pt idx="2">
                  <c:v>107.07123098118109</c:v>
                </c:pt>
                <c:pt idx="3">
                  <c:v>107.36307611713622</c:v>
                </c:pt>
                <c:pt idx="4">
                  <c:v>107.65492125309135</c:v>
                </c:pt>
                <c:pt idx="5">
                  <c:v>107.94676638904647</c:v>
                </c:pt>
                <c:pt idx="6">
                  <c:v>108.2386115250016</c:v>
                </c:pt>
                <c:pt idx="7">
                  <c:v>108.53045666095673</c:v>
                </c:pt>
                <c:pt idx="8">
                  <c:v>108.82230179691187</c:v>
                </c:pt>
                <c:pt idx="9">
                  <c:v>109.114146932867</c:v>
                </c:pt>
                <c:pt idx="10">
                  <c:v>109.40599206882213</c:v>
                </c:pt>
                <c:pt idx="11">
                  <c:v>109.69783720477726</c:v>
                </c:pt>
                <c:pt idx="12">
                  <c:v>109.98968234073239</c:v>
                </c:pt>
                <c:pt idx="13">
                  <c:v>110.28152747668751</c:v>
                </c:pt>
                <c:pt idx="14">
                  <c:v>110.57337261264266</c:v>
                </c:pt>
                <c:pt idx="15">
                  <c:v>110.86521774859779</c:v>
                </c:pt>
                <c:pt idx="16">
                  <c:v>111.15706288455291</c:v>
                </c:pt>
                <c:pt idx="17">
                  <c:v>111.44890802050804</c:v>
                </c:pt>
                <c:pt idx="18">
                  <c:v>111.74075315646317</c:v>
                </c:pt>
                <c:pt idx="19">
                  <c:v>112.0325982924183</c:v>
                </c:pt>
                <c:pt idx="20">
                  <c:v>112.32444342837344</c:v>
                </c:pt>
                <c:pt idx="21">
                  <c:v>112.61628856432857</c:v>
                </c:pt>
                <c:pt idx="22">
                  <c:v>112.9081337002837</c:v>
                </c:pt>
                <c:pt idx="23">
                  <c:v>113.19997883623883</c:v>
                </c:pt>
                <c:pt idx="24">
                  <c:v>113.49182397219396</c:v>
                </c:pt>
                <c:pt idx="25">
                  <c:v>113.7836691081491</c:v>
                </c:pt>
                <c:pt idx="26">
                  <c:v>114.07551424410423</c:v>
                </c:pt>
                <c:pt idx="27">
                  <c:v>114.36735938005936</c:v>
                </c:pt>
                <c:pt idx="28">
                  <c:v>114.65920451601448</c:v>
                </c:pt>
                <c:pt idx="29">
                  <c:v>114.95104965196961</c:v>
                </c:pt>
                <c:pt idx="30">
                  <c:v>115.24289478792474</c:v>
                </c:pt>
                <c:pt idx="31">
                  <c:v>115.53473992387988</c:v>
                </c:pt>
                <c:pt idx="32">
                  <c:v>115.82658505983501</c:v>
                </c:pt>
                <c:pt idx="33">
                  <c:v>116.11843019579014</c:v>
                </c:pt>
                <c:pt idx="34">
                  <c:v>116.41027533174527</c:v>
                </c:pt>
                <c:pt idx="35">
                  <c:v>116.7021204677004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5783816"/>
        <c:axId val="345784208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val>
                  <c:numRef>
                    <c:extLst>
                      <c:ext uri="{02D57815-91ED-43cb-92C2-25804820EDAC}">
                        <c15:formulaRef>
                          <c15:sqref>Indices!$G$4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100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catAx>
        <c:axId val="34578381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45784208"/>
        <c:crosses val="autoZero"/>
        <c:auto val="1"/>
        <c:lblAlgn val="ctr"/>
        <c:lblOffset val="100"/>
        <c:noMultiLvlLbl val="0"/>
      </c:catAx>
      <c:valAx>
        <c:axId val="345784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45783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6</xdr:col>
      <xdr:colOff>609600</xdr:colOff>
      <xdr:row>17</xdr:row>
      <xdr:rowOff>0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2</xdr:row>
      <xdr:rowOff>0</xdr:rowOff>
    </xdr:from>
    <xdr:to>
      <xdr:col>13</xdr:col>
      <xdr:colOff>609600</xdr:colOff>
      <xdr:row>17</xdr:row>
      <xdr:rowOff>0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129540</xdr:colOff>
      <xdr:row>18</xdr:row>
      <xdr:rowOff>114300</xdr:rowOff>
    </xdr:from>
    <xdr:to>
      <xdr:col>6</xdr:col>
      <xdr:colOff>739140</xdr:colOff>
      <xdr:row>33</xdr:row>
      <xdr:rowOff>114300</xdr:rowOff>
    </xdr:to>
    <xdr:graphicFrame macro="">
      <xdr:nvGraphicFramePr>
        <xdr:cNvPr id="4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="96" zoomScaleNormal="96" workbookViewId="0">
      <selection activeCell="C3" sqref="C3"/>
    </sheetView>
  </sheetViews>
  <sheetFormatPr baseColWidth="10" defaultRowHeight="14.4" x14ac:dyDescent="0.3"/>
  <cols>
    <col min="1" max="2" width="19.6640625" customWidth="1"/>
    <col min="3" max="3" width="47.88671875" customWidth="1"/>
    <col min="4" max="4" width="21.6640625" customWidth="1"/>
    <col min="5" max="5" width="47.44140625" customWidth="1"/>
    <col min="6" max="6" width="22.109375" customWidth="1"/>
    <col min="7" max="7" width="20.6640625" customWidth="1"/>
    <col min="8" max="8" width="29.88671875" customWidth="1"/>
    <col min="9" max="9" width="30.6640625" customWidth="1"/>
    <col min="10" max="10" width="17.109375" customWidth="1"/>
    <col min="12" max="12" width="17.6640625" customWidth="1"/>
    <col min="13" max="14" width="16.109375" customWidth="1"/>
    <col min="15" max="15" width="16.6640625" customWidth="1"/>
    <col min="16" max="16" width="14.44140625" customWidth="1"/>
    <col min="17" max="17" width="14.6640625" customWidth="1"/>
    <col min="18" max="18" width="19.33203125" customWidth="1"/>
    <col min="19" max="19" width="18.33203125" customWidth="1"/>
  </cols>
  <sheetData>
    <row r="1" spans="1:10" x14ac:dyDescent="0.3">
      <c r="A1" s="62" t="s">
        <v>0</v>
      </c>
      <c r="B1" s="62" t="s">
        <v>0</v>
      </c>
      <c r="C1" s="60" t="s">
        <v>1</v>
      </c>
      <c r="D1" s="60" t="s">
        <v>2</v>
      </c>
      <c r="E1" s="60" t="s">
        <v>3</v>
      </c>
      <c r="F1" s="1" t="s">
        <v>2</v>
      </c>
      <c r="G1" s="60" t="s">
        <v>5</v>
      </c>
      <c r="H1" s="1" t="s">
        <v>2</v>
      </c>
      <c r="I1" s="60" t="s">
        <v>6</v>
      </c>
      <c r="J1" s="60" t="s">
        <v>7</v>
      </c>
    </row>
    <row r="2" spans="1:10" ht="15" thickBot="1" x14ac:dyDescent="0.35">
      <c r="A2" s="63"/>
      <c r="B2" s="63"/>
      <c r="C2" s="61"/>
      <c r="D2" s="61"/>
      <c r="E2" s="61"/>
      <c r="F2" s="2" t="s">
        <v>4</v>
      </c>
      <c r="G2" s="61"/>
      <c r="H2" s="2" t="s">
        <v>4</v>
      </c>
      <c r="I2" s="61"/>
      <c r="J2" s="61"/>
    </row>
    <row r="3" spans="1:10" ht="15" thickBot="1" x14ac:dyDescent="0.35">
      <c r="A3" s="6" t="s">
        <v>8</v>
      </c>
      <c r="B3" s="7">
        <v>1</v>
      </c>
      <c r="C3" s="3">
        <v>734.56</v>
      </c>
      <c r="D3" s="4">
        <v>19</v>
      </c>
      <c r="E3" s="3">
        <v>257.77</v>
      </c>
      <c r="F3" s="4">
        <v>22</v>
      </c>
      <c r="G3" s="3">
        <v>122.31</v>
      </c>
      <c r="H3" s="4">
        <v>24</v>
      </c>
      <c r="I3" s="3">
        <v>136.43</v>
      </c>
      <c r="J3" s="4">
        <v>2</v>
      </c>
    </row>
    <row r="4" spans="1:10" ht="15" thickBot="1" x14ac:dyDescent="0.35">
      <c r="A4" s="6" t="s">
        <v>9</v>
      </c>
      <c r="B4" s="7">
        <f>B3+1</f>
        <v>2</v>
      </c>
      <c r="C4" s="3">
        <v>750.67</v>
      </c>
      <c r="D4" s="4">
        <v>21</v>
      </c>
      <c r="E4" s="3">
        <v>259.74</v>
      </c>
      <c r="F4" s="4">
        <v>22</v>
      </c>
      <c r="G4" s="3">
        <v>122.48</v>
      </c>
      <c r="H4" s="4">
        <v>23</v>
      </c>
      <c r="I4" s="3">
        <v>137.02000000000001</v>
      </c>
      <c r="J4" s="4">
        <v>2</v>
      </c>
    </row>
    <row r="5" spans="1:10" ht="15" thickBot="1" x14ac:dyDescent="0.35">
      <c r="A5" s="6" t="s">
        <v>10</v>
      </c>
      <c r="B5" s="7">
        <f t="shared" ref="B5:B26" si="0">B4+1</f>
        <v>3</v>
      </c>
      <c r="C5" s="3">
        <v>830.48</v>
      </c>
      <c r="D5" s="4">
        <v>21</v>
      </c>
      <c r="E5" s="3">
        <v>262.99</v>
      </c>
      <c r="F5" s="4">
        <v>24</v>
      </c>
      <c r="G5" s="3">
        <v>130.75</v>
      </c>
      <c r="H5" s="4">
        <v>24</v>
      </c>
      <c r="I5" s="3">
        <v>136.94</v>
      </c>
      <c r="J5" s="4">
        <v>3</v>
      </c>
    </row>
    <row r="6" spans="1:10" ht="15" thickBot="1" x14ac:dyDescent="0.35">
      <c r="A6" s="6" t="s">
        <v>11</v>
      </c>
      <c r="B6" s="7">
        <f t="shared" si="0"/>
        <v>4</v>
      </c>
      <c r="C6" s="3">
        <v>929</v>
      </c>
      <c r="D6" s="4">
        <v>26</v>
      </c>
      <c r="E6" s="3">
        <v>271.07</v>
      </c>
      <c r="F6" s="4">
        <v>28</v>
      </c>
      <c r="G6" s="3">
        <v>140.75</v>
      </c>
      <c r="H6" s="4">
        <v>29</v>
      </c>
      <c r="I6" s="3">
        <v>136.94999999999999</v>
      </c>
      <c r="J6" s="4">
        <v>3</v>
      </c>
    </row>
    <row r="7" spans="1:10" ht="15" thickBot="1" x14ac:dyDescent="0.35">
      <c r="A7" s="6" t="s">
        <v>12</v>
      </c>
      <c r="B7" s="7">
        <f t="shared" si="0"/>
        <v>5</v>
      </c>
      <c r="C7" s="3">
        <v>859.9</v>
      </c>
      <c r="D7" s="4">
        <v>23</v>
      </c>
      <c r="E7" s="3">
        <v>269.58</v>
      </c>
      <c r="F7" s="4">
        <v>25</v>
      </c>
      <c r="G7" s="3">
        <v>136.84</v>
      </c>
      <c r="H7" s="4">
        <v>27</v>
      </c>
      <c r="I7" s="3">
        <v>137.49</v>
      </c>
      <c r="J7" s="4">
        <v>2</v>
      </c>
    </row>
    <row r="8" spans="1:10" ht="15" thickBot="1" x14ac:dyDescent="0.35">
      <c r="A8" s="6" t="s">
        <v>13</v>
      </c>
      <c r="B8" s="7">
        <f t="shared" si="0"/>
        <v>6</v>
      </c>
      <c r="C8" s="3">
        <v>843.28</v>
      </c>
      <c r="D8" s="4">
        <v>25</v>
      </c>
      <c r="E8" s="3">
        <v>265</v>
      </c>
      <c r="F8" s="4">
        <v>25</v>
      </c>
      <c r="G8" s="3">
        <v>133.87</v>
      </c>
      <c r="H8" s="4">
        <v>26</v>
      </c>
      <c r="I8" s="3">
        <v>137.58000000000001</v>
      </c>
      <c r="J8" s="4">
        <v>2</v>
      </c>
    </row>
    <row r="9" spans="1:10" ht="15" thickBot="1" x14ac:dyDescent="0.35">
      <c r="A9" s="8" t="s">
        <v>14</v>
      </c>
      <c r="B9" s="9">
        <f t="shared" si="0"/>
        <v>7</v>
      </c>
      <c r="C9" s="3">
        <v>835.85</v>
      </c>
      <c r="D9" s="4">
        <v>26</v>
      </c>
      <c r="E9" s="3">
        <v>258.52</v>
      </c>
      <c r="F9" s="4">
        <v>23</v>
      </c>
      <c r="G9" s="3">
        <v>129.87</v>
      </c>
      <c r="H9" s="4">
        <v>23</v>
      </c>
      <c r="I9" s="3">
        <v>137.78</v>
      </c>
      <c r="J9" s="4">
        <v>3</v>
      </c>
    </row>
    <row r="10" spans="1:10" ht="15" thickBot="1" x14ac:dyDescent="0.35">
      <c r="A10" s="8" t="s">
        <v>15</v>
      </c>
      <c r="B10" s="9">
        <f t="shared" si="0"/>
        <v>8</v>
      </c>
      <c r="C10" s="3">
        <v>862.7</v>
      </c>
      <c r="D10" s="4">
        <v>28</v>
      </c>
      <c r="E10" s="3">
        <v>258.44</v>
      </c>
      <c r="F10" s="4">
        <v>23</v>
      </c>
      <c r="G10" s="3">
        <v>125.18</v>
      </c>
      <c r="H10" s="4">
        <v>22</v>
      </c>
      <c r="I10" s="3">
        <v>138.29</v>
      </c>
      <c r="J10" s="4">
        <v>4</v>
      </c>
    </row>
    <row r="11" spans="1:10" ht="15" thickBot="1" x14ac:dyDescent="0.35">
      <c r="A11" s="8" t="s">
        <v>16</v>
      </c>
      <c r="B11" s="9">
        <f t="shared" si="0"/>
        <v>9</v>
      </c>
      <c r="C11" s="3">
        <v>990.82</v>
      </c>
      <c r="D11" s="4">
        <v>31</v>
      </c>
      <c r="E11" s="3">
        <v>262.38</v>
      </c>
      <c r="F11" s="4">
        <v>26</v>
      </c>
      <c r="G11" s="3">
        <v>130.22999999999999</v>
      </c>
      <c r="H11" s="4">
        <v>25</v>
      </c>
      <c r="I11" s="3">
        <v>138.05000000000001</v>
      </c>
      <c r="J11" s="4">
        <v>5</v>
      </c>
    </row>
    <row r="12" spans="1:10" ht="15" thickBot="1" x14ac:dyDescent="0.35">
      <c r="A12" s="8" t="s">
        <v>17</v>
      </c>
      <c r="B12" s="9">
        <f t="shared" si="0"/>
        <v>10</v>
      </c>
      <c r="C12" s="3">
        <v>1028.74</v>
      </c>
      <c r="D12" s="4">
        <v>35</v>
      </c>
      <c r="E12" s="3">
        <v>269.08</v>
      </c>
      <c r="F12" s="4">
        <v>30</v>
      </c>
      <c r="G12" s="3">
        <v>136.93</v>
      </c>
      <c r="H12" s="4">
        <v>28</v>
      </c>
      <c r="I12" s="3">
        <v>139.04</v>
      </c>
      <c r="J12" s="4">
        <v>7</v>
      </c>
    </row>
    <row r="13" spans="1:10" ht="15" thickBot="1" x14ac:dyDescent="0.35">
      <c r="A13" s="8" t="s">
        <v>18</v>
      </c>
      <c r="B13" s="9">
        <f t="shared" si="0"/>
        <v>11</v>
      </c>
      <c r="C13" s="3">
        <v>836.9</v>
      </c>
      <c r="D13" s="4">
        <v>29</v>
      </c>
      <c r="E13" s="3">
        <v>261.88</v>
      </c>
      <c r="F13" s="4">
        <v>25</v>
      </c>
      <c r="G13" s="3">
        <v>135.71</v>
      </c>
      <c r="H13" s="4">
        <v>25</v>
      </c>
      <c r="I13" s="3">
        <v>139.82</v>
      </c>
      <c r="J13" s="4">
        <v>4</v>
      </c>
    </row>
    <row r="14" spans="1:10" ht="15" thickBot="1" x14ac:dyDescent="0.35">
      <c r="A14" s="8" t="s">
        <v>19</v>
      </c>
      <c r="B14" s="9">
        <f t="shared" si="0"/>
        <v>12</v>
      </c>
      <c r="C14" s="3">
        <v>799.78</v>
      </c>
      <c r="D14" s="4">
        <v>28</v>
      </c>
      <c r="E14" s="3">
        <v>259.18</v>
      </c>
      <c r="F14" s="4">
        <v>24</v>
      </c>
      <c r="G14" s="3">
        <v>132.07</v>
      </c>
      <c r="H14" s="4">
        <v>23</v>
      </c>
      <c r="I14" s="3">
        <v>140.33000000000001</v>
      </c>
      <c r="J14" s="4">
        <v>4</v>
      </c>
    </row>
    <row r="15" spans="1:10" ht="15" thickBot="1" x14ac:dyDescent="0.35">
      <c r="A15" s="11" t="s">
        <v>20</v>
      </c>
      <c r="B15" s="12">
        <f t="shared" si="0"/>
        <v>13</v>
      </c>
      <c r="C15" s="3">
        <v>820.54</v>
      </c>
      <c r="D15" s="4">
        <v>28</v>
      </c>
      <c r="E15" s="3">
        <v>245.61</v>
      </c>
      <c r="F15" s="4">
        <v>23</v>
      </c>
      <c r="G15" s="3">
        <v>132.18</v>
      </c>
      <c r="H15" s="4">
        <v>21</v>
      </c>
      <c r="I15" s="3">
        <v>140.35</v>
      </c>
      <c r="J15" s="4">
        <v>4</v>
      </c>
    </row>
    <row r="16" spans="1:10" ht="15" thickBot="1" x14ac:dyDescent="0.35">
      <c r="A16" s="11" t="s">
        <v>21</v>
      </c>
      <c r="B16" s="12">
        <f t="shared" si="0"/>
        <v>14</v>
      </c>
      <c r="C16" s="3">
        <v>857.97</v>
      </c>
      <c r="D16" s="4">
        <v>30</v>
      </c>
      <c r="E16" s="3">
        <v>242.05</v>
      </c>
      <c r="F16" s="4">
        <v>24</v>
      </c>
      <c r="G16" s="3">
        <v>130.26</v>
      </c>
      <c r="H16" s="4">
        <v>21</v>
      </c>
      <c r="I16" s="3">
        <v>140.72999999999999</v>
      </c>
      <c r="J16" s="4">
        <v>5</v>
      </c>
    </row>
    <row r="17" spans="1:10" ht="15" thickBot="1" x14ac:dyDescent="0.35">
      <c r="A17" s="11" t="s">
        <v>22</v>
      </c>
      <c r="B17" s="12">
        <f t="shared" si="0"/>
        <v>15</v>
      </c>
      <c r="C17" s="3">
        <v>986.95</v>
      </c>
      <c r="D17" s="4">
        <v>33</v>
      </c>
      <c r="E17" s="3">
        <v>249.02</v>
      </c>
      <c r="F17" s="4">
        <v>28</v>
      </c>
      <c r="G17" s="3">
        <v>135.93</v>
      </c>
      <c r="H17" s="4">
        <v>23</v>
      </c>
      <c r="I17" s="3">
        <v>141.09</v>
      </c>
      <c r="J17" s="4">
        <v>6</v>
      </c>
    </row>
    <row r="18" spans="1:10" ht="15" thickBot="1" x14ac:dyDescent="0.35">
      <c r="A18" s="11" t="s">
        <v>23</v>
      </c>
      <c r="B18" s="12">
        <f t="shared" si="0"/>
        <v>16</v>
      </c>
      <c r="C18" s="3">
        <v>1035.5</v>
      </c>
      <c r="D18" s="4">
        <v>42</v>
      </c>
      <c r="E18" s="3">
        <v>252.69</v>
      </c>
      <c r="F18" s="4">
        <v>32</v>
      </c>
      <c r="G18" s="3">
        <v>139.81</v>
      </c>
      <c r="H18" s="4">
        <v>27</v>
      </c>
      <c r="I18" s="3">
        <v>141.19999999999999</v>
      </c>
      <c r="J18" s="4">
        <v>8</v>
      </c>
    </row>
    <row r="19" spans="1:10" ht="15" thickBot="1" x14ac:dyDescent="0.35">
      <c r="A19" s="11" t="s">
        <v>24</v>
      </c>
      <c r="B19" s="12">
        <f t="shared" si="0"/>
        <v>17</v>
      </c>
      <c r="C19" s="3">
        <v>842.86</v>
      </c>
      <c r="D19" s="4">
        <v>40</v>
      </c>
      <c r="E19" s="3">
        <v>242.48</v>
      </c>
      <c r="F19" s="4">
        <v>26</v>
      </c>
      <c r="G19" s="3">
        <v>134.03</v>
      </c>
      <c r="H19" s="4">
        <v>26</v>
      </c>
      <c r="I19" s="3">
        <v>141.69</v>
      </c>
      <c r="J19" s="4">
        <v>6</v>
      </c>
    </row>
    <row r="20" spans="1:10" ht="15" thickBot="1" x14ac:dyDescent="0.35">
      <c r="A20" s="11" t="s">
        <v>25</v>
      </c>
      <c r="B20" s="12">
        <f t="shared" si="0"/>
        <v>18</v>
      </c>
      <c r="C20" s="3">
        <v>840.88</v>
      </c>
      <c r="D20" s="4">
        <v>38</v>
      </c>
      <c r="E20" s="3">
        <v>241.59</v>
      </c>
      <c r="F20" s="4">
        <v>26</v>
      </c>
      <c r="G20" s="3">
        <v>133.86000000000001</v>
      </c>
      <c r="H20" s="4">
        <v>25</v>
      </c>
      <c r="I20" s="3">
        <v>141.81</v>
      </c>
      <c r="J20" s="4">
        <v>7</v>
      </c>
    </row>
    <row r="21" spans="1:10" ht="15" thickBot="1" x14ac:dyDescent="0.35">
      <c r="A21" s="13" t="s">
        <v>26</v>
      </c>
      <c r="B21" s="10">
        <f t="shared" si="0"/>
        <v>19</v>
      </c>
      <c r="C21" s="3">
        <v>837.89</v>
      </c>
      <c r="D21" s="4">
        <v>35</v>
      </c>
      <c r="E21" s="3">
        <v>236.03</v>
      </c>
      <c r="F21" s="4">
        <v>25</v>
      </c>
      <c r="G21" s="3">
        <v>130.72999999999999</v>
      </c>
      <c r="H21" s="4">
        <v>24</v>
      </c>
      <c r="I21" s="3">
        <v>142.03</v>
      </c>
      <c r="J21" s="4">
        <v>6</v>
      </c>
    </row>
    <row r="22" spans="1:10" ht="15" thickBot="1" x14ac:dyDescent="0.35">
      <c r="A22" s="13" t="s">
        <v>27</v>
      </c>
      <c r="B22" s="10">
        <f t="shared" si="0"/>
        <v>20</v>
      </c>
      <c r="C22" s="3">
        <v>869.75</v>
      </c>
      <c r="D22" s="4">
        <v>37</v>
      </c>
      <c r="E22" s="3">
        <v>233.32</v>
      </c>
      <c r="F22" s="4">
        <v>26</v>
      </c>
      <c r="G22" s="3">
        <v>132.52000000000001</v>
      </c>
      <c r="H22" s="4">
        <v>24</v>
      </c>
      <c r="I22" s="3">
        <v>142.77000000000001</v>
      </c>
      <c r="J22" s="4">
        <v>6</v>
      </c>
    </row>
    <row r="23" spans="1:10" ht="15" thickBot="1" x14ac:dyDescent="0.35">
      <c r="A23" s="13" t="s">
        <v>28</v>
      </c>
      <c r="B23" s="10">
        <f t="shared" si="0"/>
        <v>21</v>
      </c>
      <c r="C23" s="3">
        <v>999.99</v>
      </c>
      <c r="D23" s="4">
        <v>43</v>
      </c>
      <c r="E23" s="3">
        <v>235.47</v>
      </c>
      <c r="F23" s="4">
        <v>28</v>
      </c>
      <c r="G23" s="3">
        <v>137.41</v>
      </c>
      <c r="H23" s="4">
        <v>26</v>
      </c>
      <c r="I23" s="3">
        <v>142.38</v>
      </c>
      <c r="J23" s="4">
        <v>7</v>
      </c>
    </row>
    <row r="24" spans="1:10" ht="15" thickBot="1" x14ac:dyDescent="0.35">
      <c r="A24" s="13" t="s">
        <v>29</v>
      </c>
      <c r="B24" s="10">
        <f t="shared" si="0"/>
        <v>22</v>
      </c>
      <c r="C24" s="3">
        <v>1103.8499999999999</v>
      </c>
      <c r="D24" s="4">
        <v>48</v>
      </c>
      <c r="E24" s="3">
        <v>239.87</v>
      </c>
      <c r="F24" s="4">
        <v>33</v>
      </c>
      <c r="G24" s="3">
        <v>146.22</v>
      </c>
      <c r="H24" s="4">
        <v>27</v>
      </c>
      <c r="I24" s="3">
        <v>142.52000000000001</v>
      </c>
      <c r="J24" s="4">
        <v>9</v>
      </c>
    </row>
    <row r="25" spans="1:10" ht="15" thickBot="1" x14ac:dyDescent="0.35">
      <c r="A25" s="13" t="s">
        <v>30</v>
      </c>
      <c r="B25" s="10">
        <f t="shared" si="0"/>
        <v>23</v>
      </c>
      <c r="C25" s="3">
        <v>896.56</v>
      </c>
      <c r="D25" s="4">
        <v>45</v>
      </c>
      <c r="E25" s="3">
        <v>231.89</v>
      </c>
      <c r="F25" s="4">
        <v>26</v>
      </c>
      <c r="G25" s="3">
        <v>142.72999999999999</v>
      </c>
      <c r="H25" s="4">
        <v>23</v>
      </c>
      <c r="I25" s="3">
        <v>142.77000000000001</v>
      </c>
      <c r="J25" s="4">
        <v>8</v>
      </c>
    </row>
    <row r="26" spans="1:10" ht="15" thickBot="1" x14ac:dyDescent="0.35">
      <c r="A26" s="13" t="s">
        <v>31</v>
      </c>
      <c r="B26" s="10">
        <f t="shared" si="0"/>
        <v>24</v>
      </c>
      <c r="C26" s="3">
        <v>880.65</v>
      </c>
      <c r="D26" s="4">
        <v>45</v>
      </c>
      <c r="E26" s="3">
        <v>228.04</v>
      </c>
      <c r="F26" s="4">
        <v>28</v>
      </c>
      <c r="G26" s="3">
        <v>141.30000000000001</v>
      </c>
      <c r="H26" s="4">
        <v>24</v>
      </c>
      <c r="I26" s="3">
        <v>142.78</v>
      </c>
      <c r="J26" s="4">
        <v>6</v>
      </c>
    </row>
  </sheetData>
  <mergeCells count="8">
    <mergeCell ref="J1:J2"/>
    <mergeCell ref="A1:A2"/>
    <mergeCell ref="C1:C2"/>
    <mergeCell ref="D1:D2"/>
    <mergeCell ref="E1:E2"/>
    <mergeCell ref="G1:G2"/>
    <mergeCell ref="I1:I2"/>
    <mergeCell ref="B1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1"/>
  <sheetViews>
    <sheetView tabSelected="1" zoomScale="73" zoomScaleNormal="73" workbookViewId="0">
      <selection activeCell="C30" sqref="C30"/>
    </sheetView>
  </sheetViews>
  <sheetFormatPr baseColWidth="10" defaultRowHeight="14.4" x14ac:dyDescent="0.3"/>
  <cols>
    <col min="2" max="2" width="12" customWidth="1"/>
    <col min="9" max="9" width="14.6640625" customWidth="1"/>
    <col min="10" max="10" width="15.6640625" customWidth="1"/>
    <col min="11" max="11" width="17.5546875" customWidth="1"/>
    <col min="12" max="12" width="16.6640625" customWidth="1"/>
    <col min="13" max="14" width="15.6640625" customWidth="1"/>
    <col min="15" max="15" width="15.109375" customWidth="1"/>
    <col min="16" max="16" width="19.88671875" customWidth="1"/>
    <col min="17" max="17" width="18.5546875" customWidth="1"/>
    <col min="18" max="18" width="18.6640625" customWidth="1"/>
  </cols>
  <sheetData>
    <row r="1" spans="1:18" ht="15" thickBot="1" x14ac:dyDescent="0.35">
      <c r="A1" s="30"/>
    </row>
    <row r="2" spans="1:18" ht="18" thickBot="1" x14ac:dyDescent="0.4">
      <c r="B2" s="30"/>
      <c r="C2" s="66" t="s">
        <v>42</v>
      </c>
      <c r="D2" s="67"/>
      <c r="F2" s="64" t="s">
        <v>41</v>
      </c>
      <c r="G2" s="65"/>
    </row>
    <row r="3" spans="1:18" ht="18" thickBot="1" x14ac:dyDescent="0.4">
      <c r="B3" s="36" t="s">
        <v>0</v>
      </c>
      <c r="C3" s="56" t="s">
        <v>50</v>
      </c>
      <c r="D3" s="59" t="s">
        <v>40</v>
      </c>
      <c r="F3" s="57" t="s">
        <v>50</v>
      </c>
      <c r="G3" s="58" t="s">
        <v>40</v>
      </c>
      <c r="I3" s="37" t="s">
        <v>0</v>
      </c>
      <c r="K3" s="43" t="s">
        <v>32</v>
      </c>
      <c r="L3" s="41" t="s">
        <v>33</v>
      </c>
      <c r="M3" s="41" t="s">
        <v>35</v>
      </c>
      <c r="N3" s="41" t="s">
        <v>34</v>
      </c>
      <c r="O3" s="42" t="s">
        <v>36</v>
      </c>
      <c r="P3" s="42" t="s">
        <v>37</v>
      </c>
      <c r="Q3" s="42" t="s">
        <v>38</v>
      </c>
      <c r="R3" s="42" t="s">
        <v>39</v>
      </c>
    </row>
    <row r="4" spans="1:18" x14ac:dyDescent="0.3">
      <c r="B4" s="31">
        <f>1</f>
        <v>1</v>
      </c>
      <c r="C4" s="24">
        <f>(K4/L4)*100</f>
        <v>100</v>
      </c>
      <c r="D4" s="25">
        <f>(N4/M4)*100</f>
        <v>100</v>
      </c>
      <c r="F4" s="34">
        <f t="shared" ref="F4:F27" si="0">(Q4/P4)*100</f>
        <v>100</v>
      </c>
      <c r="G4" s="35">
        <f t="shared" ref="G4:G27" si="1">(R4/O4)*100</f>
        <v>100</v>
      </c>
      <c r="I4" s="47">
        <v>1</v>
      </c>
      <c r="J4" s="5"/>
      <c r="K4" s="17">
        <f>Données!C3*Données!D$3 + Données!E3*Données!F$3 + Données!G3*Données!H$3 + Données!I3*Données!J$3</f>
        <v>22835.879999999997</v>
      </c>
      <c r="L4" s="15">
        <f>Données!C$3*Données!D$3+Données!E$3*Données!F$3+Données!G$3*Données!H$3+Données!I$3*Données!J$3</f>
        <v>22835.879999999997</v>
      </c>
      <c r="M4" s="15">
        <f>Données!C$3*Données!D3+Données!E$3*Données!F3+Données!G$3*Données!H3+Données!I$3*Données!J3</f>
        <v>22835.879999999997</v>
      </c>
      <c r="N4" s="15">
        <f>Données!C3*Données!D3+Données!E3*Données!F3+Données!G3*Données!H3+Données!I3*Données!J3</f>
        <v>22835.879999999997</v>
      </c>
      <c r="O4" s="15">
        <f>Données!D3+Données!F3+Données!H3+Données!J3</f>
        <v>67</v>
      </c>
      <c r="P4" s="15">
        <f>Données!D$3+Données!F$3+Données!H$3+Données!J$3</f>
        <v>67</v>
      </c>
      <c r="Q4" s="15">
        <f>(Données!C3/Données!C$3)*Données!D$3+(Données!E3/Données!E$3)*Données!F$3+(Données!G3/Données!G$3)*Données!H$3+(Données!I3/Données!I$3)*Données!J$3</f>
        <v>67</v>
      </c>
      <c r="R4" s="18">
        <f>(Données!C3/Données!C$3)*Données!D3+(Données!E3/Données!E$3)*Données!F3+(Données!G3/Données!G$3)*Données!H3+(Données!I3/Données!I$3)*Données!J3</f>
        <v>67</v>
      </c>
    </row>
    <row r="5" spans="1:18" x14ac:dyDescent="0.3">
      <c r="B5" s="32">
        <f xml:space="preserve"> B4 + 1</f>
        <v>2</v>
      </c>
      <c r="C5" s="26">
        <f t="shared" ref="C5:C27" si="2">(K5/L5)*100</f>
        <v>101.55321362697651</v>
      </c>
      <c r="D5" s="27">
        <f t="shared" ref="D5:D27" si="3">(N5/M5)*100</f>
        <v>101.5992430949576</v>
      </c>
      <c r="F5" s="19">
        <f t="shared" si="0"/>
        <v>100.93558179155913</v>
      </c>
      <c r="G5" s="20">
        <f t="shared" si="1"/>
        <v>100.98428365040361</v>
      </c>
      <c r="I5" s="48">
        <v>2</v>
      </c>
      <c r="J5" s="5"/>
      <c r="K5" s="19">
        <f>Données!C4*Données!D$3 + Données!E4*Données!F$3 + Données!G4*Données!H$3 + Données!I4*Données!J$3</f>
        <v>23190.570000000003</v>
      </c>
      <c r="L5" s="14">
        <f>Données!C$3*Données!D$3+Données!E$3*Données!F$3+Données!G$3*Données!H$3+Données!I$3*Données!J$3</f>
        <v>22835.879999999997</v>
      </c>
      <c r="M5" s="14">
        <f>Données!C$3*Données!D4+Données!E$3*Données!F4+Données!G$3*Données!H4+Données!I$3*Données!J4</f>
        <v>24182.69</v>
      </c>
      <c r="N5" s="14">
        <f>Données!C4*Données!D4+Données!E4*Données!F4+Données!G4*Données!H4+Données!I4*Données!J4</f>
        <v>24569.43</v>
      </c>
      <c r="O5" s="14">
        <f>Données!D4+Données!F4+Données!H4+Données!J4</f>
        <v>68</v>
      </c>
      <c r="P5" s="14">
        <f>Données!D$3+Données!F$3+Données!H$3+Données!J$3</f>
        <v>67</v>
      </c>
      <c r="Q5" s="14">
        <f>(Données!C4/Données!C$3)*Données!D$3+(Données!E4/Données!E$3)*Données!F$3+(Données!G4/Données!G$3)*Données!H$3+(Données!I4/Données!I$3)*Données!J$3</f>
        <v>67.626839800344612</v>
      </c>
      <c r="R5" s="20">
        <f>(Données!C4/Données!C$3)*Données!D4+(Données!E4/Données!E$3)*Données!F4+(Données!G4/Données!G$3)*Données!H4+(Données!I4/Données!I$3)*Données!J4</f>
        <v>68.669312882274454</v>
      </c>
    </row>
    <row r="6" spans="1:18" x14ac:dyDescent="0.3">
      <c r="B6" s="32">
        <f t="shared" ref="B6:B26" si="4" xml:space="preserve"> B5 + 1</f>
        <v>3</v>
      </c>
      <c r="C6" s="26">
        <f t="shared" si="2"/>
        <v>109.37515874141923</v>
      </c>
      <c r="D6" s="27">
        <f t="shared" si="3"/>
        <v>109.39092365779983</v>
      </c>
      <c r="F6" s="19">
        <f t="shared" si="0"/>
        <v>106.8509841489182</v>
      </c>
      <c r="G6" s="20">
        <f t="shared" si="1"/>
        <v>106.79939156643208</v>
      </c>
      <c r="I6" s="48">
        <v>3</v>
      </c>
      <c r="J6" s="5"/>
      <c r="K6" s="19">
        <f>Données!C5*Données!D$3 + Données!E5*Données!F$3 + Données!G5*Données!H$3 + Données!I5*Données!J$3</f>
        <v>24976.780000000002</v>
      </c>
      <c r="L6" s="14">
        <f>Données!C$3*Données!D$3+Données!E$3*Données!F$3+Données!G$3*Données!H$3+Données!I$3*Données!J$3</f>
        <v>22835.879999999997</v>
      </c>
      <c r="M6" s="14">
        <f>Données!C$3*Données!D5+Données!E$3*Données!F5+Données!G$3*Données!H5+Données!I$3*Données!J5</f>
        <v>24956.969999999998</v>
      </c>
      <c r="N6" s="14">
        <f>Données!C5*Données!D5+Données!E5*Données!F5+Données!G5*Données!H5+Données!I5*Données!J5</f>
        <v>27300.660000000003</v>
      </c>
      <c r="O6" s="14">
        <f>Données!D5+Données!F5+Données!H5+Données!J5</f>
        <v>72</v>
      </c>
      <c r="P6" s="14">
        <f>Données!D$3+Données!F$3+Données!H$3+Données!J$3</f>
        <v>67</v>
      </c>
      <c r="Q6" s="14">
        <f>(Données!C5/Données!C$3)*Données!D$3+(Données!E5/Données!E$3)*Données!F$3+(Données!G5/Données!G$3)*Données!H$3+(Données!I5/Données!I$3)*Données!J$3</f>
        <v>71.590159379775201</v>
      </c>
      <c r="R6" s="20">
        <f>(Données!C5/Données!C$3)*Données!D5+(Données!E5/Données!E$3)*Données!F5+(Données!G5/Données!G$3)*Données!H5+(Données!I5/Données!I$3)*Données!J5</f>
        <v>76.895561927831096</v>
      </c>
    </row>
    <row r="7" spans="1:18" x14ac:dyDescent="0.3">
      <c r="B7" s="32">
        <f t="shared" si="4"/>
        <v>4</v>
      </c>
      <c r="C7" s="26">
        <f t="shared" si="2"/>
        <v>119.4017484765203</v>
      </c>
      <c r="D7" s="27">
        <f t="shared" si="3"/>
        <v>119.70164242015831</v>
      </c>
      <c r="F7" s="19">
        <f t="shared" si="0"/>
        <v>114.61259871736667</v>
      </c>
      <c r="G7" s="20">
        <f t="shared" si="1"/>
        <v>114.77973480732742</v>
      </c>
      <c r="I7" s="48">
        <v>4</v>
      </c>
      <c r="J7" s="5"/>
      <c r="K7" s="19">
        <f>Données!C6*Données!D$3 + Données!E6*Données!F$3 + Données!G6*Données!H$3 + Données!I6*Données!J$3</f>
        <v>27266.440000000002</v>
      </c>
      <c r="L7" s="14">
        <f>Données!C$3*Données!D$3+Données!E$3*Données!F$3+Données!G$3*Données!H$3+Données!I$3*Données!J$3</f>
        <v>22835.879999999997</v>
      </c>
      <c r="M7" s="14">
        <f>Données!C$3*Données!D6+Données!E$3*Données!F6+Données!G$3*Données!H6+Données!I$3*Données!J6</f>
        <v>30272.399999999998</v>
      </c>
      <c r="N7" s="14">
        <f>Données!C6*Données!D6+Données!E6*Données!F6+Données!G6*Données!H6+Données!I6*Données!J6</f>
        <v>36236.559999999998</v>
      </c>
      <c r="O7" s="14">
        <f>Données!D6+Données!F6+Données!H6+Données!J6</f>
        <v>86</v>
      </c>
      <c r="P7" s="14">
        <f>Données!D$3+Données!F$3+Données!H$3+Données!J$3</f>
        <v>67</v>
      </c>
      <c r="Q7" s="14">
        <f>(Données!C6/Données!C$3)*Données!D$3+(Données!E6/Données!E$3)*Données!F$3+(Données!G6/Données!G$3)*Données!H$3+(Données!I6/Données!I$3)*Données!J$3</f>
        <v>76.790441140635664</v>
      </c>
      <c r="R7" s="20">
        <f>(Données!C6/Données!C$3)*Données!D6+(Données!E6/Données!E$3)*Données!F6+(Données!G6/Données!G$3)*Données!H6+(Données!I6/Données!I$3)*Données!J6</f>
        <v>98.710571934301583</v>
      </c>
    </row>
    <row r="8" spans="1:18" x14ac:dyDescent="0.3">
      <c r="B8" s="32">
        <f t="shared" si="4"/>
        <v>5</v>
      </c>
      <c r="C8" s="26">
        <f t="shared" si="2"/>
        <v>113.102713799512</v>
      </c>
      <c r="D8" s="27">
        <f t="shared" si="3"/>
        <v>113.27358332131993</v>
      </c>
      <c r="F8" s="19">
        <f t="shared" si="0"/>
        <v>110.62183639155772</v>
      </c>
      <c r="G8" s="20">
        <f t="shared" si="1"/>
        <v>110.77012861828106</v>
      </c>
      <c r="I8" s="48">
        <v>5</v>
      </c>
      <c r="J8" s="5"/>
      <c r="K8" s="19">
        <f>Données!C7*Données!D$3 + Données!E7*Données!F$3 + Données!G7*Données!H$3 + Données!I7*Données!J$3</f>
        <v>25828</v>
      </c>
      <c r="L8" s="14">
        <f>Données!C$3*Données!D$3+Données!E$3*Données!F$3+Données!G$3*Données!H$3+Données!I$3*Données!J$3</f>
        <v>22835.879999999997</v>
      </c>
      <c r="M8" s="14">
        <f>Données!C$3*Données!D7+Données!E$3*Données!F7+Données!G$3*Données!H7+Données!I$3*Données!J7</f>
        <v>26914.359999999997</v>
      </c>
      <c r="N8" s="14">
        <f>Données!C7*Données!D7+Données!E7*Données!F7+Données!G7*Données!H7+Données!I7*Données!J7</f>
        <v>30486.86</v>
      </c>
      <c r="O8" s="14">
        <f>Données!D7+Données!F7+Données!H7+Données!J7</f>
        <v>77</v>
      </c>
      <c r="P8" s="14">
        <f>Données!D$3+Données!F$3+Données!H$3+Données!J$3</f>
        <v>67</v>
      </c>
      <c r="Q8" s="14">
        <f>(Données!C7/Données!C$3)*Données!D$3+(Données!E7/Données!E$3)*Données!F$3+(Données!G7/Données!G$3)*Données!H$3+(Données!I7/Données!I$3)*Données!J$3</f>
        <v>74.116630382343672</v>
      </c>
      <c r="R8" s="20">
        <f>(Données!C7/Données!C$3)*Données!D7+(Données!E7/Données!E$3)*Données!F7+(Données!G7/Données!G$3)*Données!H7+(Données!I7/Données!I$3)*Données!J7</f>
        <v>85.292999036076424</v>
      </c>
    </row>
    <row r="9" spans="1:18" x14ac:dyDescent="0.3">
      <c r="B9" s="32">
        <f t="shared" si="4"/>
        <v>6</v>
      </c>
      <c r="C9" s="26">
        <f t="shared" si="2"/>
        <v>110.96730233299527</v>
      </c>
      <c r="D9" s="27">
        <f t="shared" si="3"/>
        <v>111.3286534138537</v>
      </c>
      <c r="F9" s="19">
        <f t="shared" si="0"/>
        <v>108.52893608455427</v>
      </c>
      <c r="G9" s="20">
        <f t="shared" si="1"/>
        <v>108.814873920273</v>
      </c>
      <c r="I9" s="48">
        <v>6</v>
      </c>
      <c r="J9" s="5"/>
      <c r="K9" s="19">
        <f>Données!C8*Données!D$3 + Données!E8*Données!F$3 + Données!G8*Données!H$3 + Données!I8*Données!J$3</f>
        <v>25340.36</v>
      </c>
      <c r="L9" s="14">
        <f>Données!C$3*Données!D$3+Données!E$3*Données!F$3+Données!G$3*Données!H$3+Données!I$3*Données!J$3</f>
        <v>22835.879999999997</v>
      </c>
      <c r="M9" s="14">
        <f>Données!C$3*Données!D8+Données!E$3*Données!F8+Données!G$3*Données!H8+Données!I$3*Données!J8</f>
        <v>28261.170000000002</v>
      </c>
      <c r="N9" s="14">
        <f>Données!C8*Données!D8+Données!E8*Données!F8+Données!G8*Données!H8+Données!I8*Données!J8</f>
        <v>31462.78</v>
      </c>
      <c r="O9" s="14">
        <f>Données!D8+Données!F8+Données!H8+Données!J8</f>
        <v>78</v>
      </c>
      <c r="P9" s="14">
        <f>Données!D$3+Données!F$3+Données!H$3+Données!J$3</f>
        <v>67</v>
      </c>
      <c r="Q9" s="14">
        <f>(Données!C8/Données!C$3)*Données!D$3+(Données!E8/Données!E$3)*Données!F$3+(Données!G8/Données!G$3)*Données!H$3+(Données!I8/Données!I$3)*Données!J$3</f>
        <v>72.714387176651357</v>
      </c>
      <c r="R9" s="20">
        <f>(Données!C8/Données!C$3)*Données!D8+(Données!E8/Données!E$3)*Données!F8+(Données!G8/Données!G$3)*Données!H8+(Données!I8/Données!I$3)*Données!J8</f>
        <v>84.875601657812936</v>
      </c>
    </row>
    <row r="10" spans="1:18" x14ac:dyDescent="0.3">
      <c r="B10" s="32">
        <f t="shared" si="4"/>
        <v>7</v>
      </c>
      <c r="C10" s="26">
        <f t="shared" si="2"/>
        <v>109.30618833169558</v>
      </c>
      <c r="D10" s="27">
        <f t="shared" si="3"/>
        <v>110.01327802181193</v>
      </c>
      <c r="F10" s="19">
        <f t="shared" si="0"/>
        <v>106.24954326384702</v>
      </c>
      <c r="G10" s="20">
        <f t="shared" si="1"/>
        <v>106.80457744966938</v>
      </c>
      <c r="I10" s="48">
        <v>7</v>
      </c>
      <c r="J10" s="5"/>
      <c r="K10" s="19">
        <f>Données!C9*Données!D$3 + Données!E9*Données!F$3 + Données!G9*Données!H$3 + Données!I9*Données!J$3</f>
        <v>24961.030000000002</v>
      </c>
      <c r="L10" s="14">
        <f>Données!C$3*Données!D$3+Données!E$3*Données!F$3+Données!G$3*Données!H$3+Données!I$3*Données!J$3</f>
        <v>22835.879999999997</v>
      </c>
      <c r="M10" s="14">
        <f>Données!C$3*Données!D9+Données!E$3*Données!F9+Données!G$3*Données!H9+Données!I$3*Données!J9</f>
        <v>28249.69</v>
      </c>
      <c r="N10" s="14">
        <f>Données!C9*Données!D9+Données!E9*Données!F9+Données!G9*Données!H9+Données!I9*Données!J9</f>
        <v>31078.41</v>
      </c>
      <c r="O10" s="14">
        <f>Données!D9+Données!F9+Données!H9+Données!J9</f>
        <v>75</v>
      </c>
      <c r="P10" s="14">
        <f>Données!D$3+Données!F$3+Données!H$3+Données!J$3</f>
        <v>67</v>
      </c>
      <c r="Q10" s="14">
        <f>(Données!C9/Données!C$3)*Données!D$3+(Données!E9/Données!E$3)*Données!F$3+(Données!G9/Données!G$3)*Données!H$3+(Données!I9/Données!I$3)*Données!J$3</f>
        <v>71.187193986777501</v>
      </c>
      <c r="R10" s="20">
        <f>(Données!C9/Données!C$3)*Données!D9+(Données!E9/Données!E$3)*Données!F9+(Données!G9/Données!G$3)*Données!H9+(Données!I9/Données!I$3)*Données!J9</f>
        <v>80.103433087252029</v>
      </c>
    </row>
    <row r="11" spans="1:18" x14ac:dyDescent="0.3">
      <c r="B11" s="32">
        <f t="shared" si="4"/>
        <v>8</v>
      </c>
      <c r="C11" s="26">
        <f t="shared" si="2"/>
        <v>111.04402370304977</v>
      </c>
      <c r="D11" s="27">
        <f t="shared" si="3"/>
        <v>112.35636716596717</v>
      </c>
      <c r="F11" s="19">
        <f t="shared" si="0"/>
        <v>105.91351555122468</v>
      </c>
      <c r="G11" s="20">
        <f t="shared" si="1"/>
        <v>107.16232795170808</v>
      </c>
      <c r="I11" s="48">
        <v>8</v>
      </c>
      <c r="J11" s="5"/>
      <c r="K11" s="19">
        <f>Données!C10*Données!D$3 + Données!E10*Données!F$3 + Données!G10*Données!H$3 + Données!I10*Données!J$3</f>
        <v>25357.88</v>
      </c>
      <c r="L11" s="14">
        <f>Données!C$3*Données!D$3+Données!E$3*Données!F$3+Données!G$3*Données!H$3+Données!I$3*Données!J$3</f>
        <v>22835.879999999997</v>
      </c>
      <c r="M11" s="14">
        <f>Données!C$3*Données!D10+Données!E$3*Données!F10+Données!G$3*Données!H10+Données!I$3*Données!J10</f>
        <v>29732.93</v>
      </c>
      <c r="N11" s="14">
        <f>Données!C10*Données!D10+Données!E10*Données!F10+Données!G10*Données!H10+Données!I10*Données!J10</f>
        <v>33406.840000000004</v>
      </c>
      <c r="O11" s="14">
        <f>Données!D10+Données!F10+Données!H10+Données!J10</f>
        <v>77</v>
      </c>
      <c r="P11" s="14">
        <f>Données!D$3+Données!F$3+Données!H$3+Données!J$3</f>
        <v>67</v>
      </c>
      <c r="Q11" s="14">
        <f>(Données!C10/Données!C$3)*Données!D$3+(Données!E10/Données!E$3)*Données!F$3+(Données!G10/Données!G$3)*Données!H$3+(Données!I10/Données!I$3)*Données!J$3</f>
        <v>70.962055419320535</v>
      </c>
      <c r="R11" s="20">
        <f>(Données!C10/Données!C$3)*Données!D10+(Données!E10/Données!E$3)*Données!F10+(Données!G10/Données!G$3)*Données!H10+(Données!I10/Données!I$3)*Données!J10</f>
        <v>82.51499252281522</v>
      </c>
    </row>
    <row r="12" spans="1:18" x14ac:dyDescent="0.3">
      <c r="B12" s="32">
        <f t="shared" si="4"/>
        <v>9</v>
      </c>
      <c r="C12" s="26">
        <f t="shared" si="2"/>
        <v>122.61213493852658</v>
      </c>
      <c r="D12" s="27">
        <f t="shared" si="3"/>
        <v>124.8997388996209</v>
      </c>
      <c r="F12" s="19">
        <f t="shared" si="0"/>
        <v>112.83531347008653</v>
      </c>
      <c r="G12" s="20">
        <f t="shared" si="1"/>
        <v>114.89415594218389</v>
      </c>
      <c r="I12" s="48">
        <v>9</v>
      </c>
      <c r="J12" s="5"/>
      <c r="K12" s="19">
        <f>Données!C11*Données!D$3 + Données!E11*Données!F$3 + Données!G11*Données!H$3 + Données!I11*Données!J$3</f>
        <v>27999.56</v>
      </c>
      <c r="L12" s="14">
        <f>Données!C$3*Données!D$3+Données!E$3*Données!F$3+Données!G$3*Données!H$3+Données!I$3*Données!J$3</f>
        <v>22835.879999999997</v>
      </c>
      <c r="M12" s="14">
        <f>Données!C$3*Données!D11+Données!E$3*Données!F11+Données!G$3*Données!H11+Données!I$3*Données!J11</f>
        <v>33213.279999999999</v>
      </c>
      <c r="N12" s="14">
        <f>Données!C11*Données!D11+Données!E11*Données!F11+Données!G11*Données!H11+Données!I11*Données!J11</f>
        <v>41483.300000000003</v>
      </c>
      <c r="O12" s="14">
        <f>Données!D11+Données!F11+Données!H11+Données!J11</f>
        <v>87</v>
      </c>
      <c r="P12" s="14">
        <f>Données!D$3+Données!F$3+Données!H$3+Données!J$3</f>
        <v>67</v>
      </c>
      <c r="Q12" s="14">
        <f>(Données!C11/Données!C$3)*Données!D$3+(Données!E11/Données!E$3)*Données!F$3+(Données!G11/Données!G$3)*Données!H$3+(Données!I11/Données!I$3)*Données!J$3</f>
        <v>75.59966002495797</v>
      </c>
      <c r="R12" s="20">
        <f>(Données!C11/Données!C$3)*Données!D11+(Données!E11/Données!E$3)*Données!F11+(Données!G11/Données!G$3)*Données!H11+(Données!I11/Données!I$3)*Données!J11</f>
        <v>99.957915669699986</v>
      </c>
    </row>
    <row r="13" spans="1:18" x14ac:dyDescent="0.3">
      <c r="B13" s="32">
        <f t="shared" si="4"/>
        <v>10</v>
      </c>
      <c r="C13" s="26">
        <f t="shared" si="2"/>
        <v>127.12547096936927</v>
      </c>
      <c r="D13" s="27">
        <f t="shared" si="3"/>
        <v>129.25047835422353</v>
      </c>
      <c r="F13" s="19">
        <f t="shared" si="0"/>
        <v>117.1366041770038</v>
      </c>
      <c r="G13" s="20">
        <f t="shared" si="1"/>
        <v>118.81407248345084</v>
      </c>
      <c r="I13" s="48">
        <v>10</v>
      </c>
      <c r="J13" s="5"/>
      <c r="K13" s="19">
        <f>Données!C12*Données!D$3 + Données!E12*Données!F$3 + Données!G12*Données!H$3 + Données!I12*Données!J$3</f>
        <v>29030.22</v>
      </c>
      <c r="L13" s="14">
        <f>Données!C$3*Données!D$3+Données!E$3*Données!F$3+Données!G$3*Données!H$3+Données!I$3*Données!J$3</f>
        <v>22835.879999999997</v>
      </c>
      <c r="M13" s="14">
        <f>Données!C$3*Données!D12+Données!E$3*Données!F12+Données!G$3*Données!H12+Données!I$3*Données!J12</f>
        <v>37822.39</v>
      </c>
      <c r="N13" s="14">
        <f>Données!C12*Données!D12+Données!E12*Données!F12+Données!G12*Données!H12+Données!I12*Données!J12</f>
        <v>48885.62</v>
      </c>
      <c r="O13" s="14">
        <f>Données!D12+Données!F12+Données!H12+Données!J12</f>
        <v>100</v>
      </c>
      <c r="P13" s="14">
        <f>Données!D$3+Données!F$3+Données!H$3+Données!J$3</f>
        <v>67</v>
      </c>
      <c r="Q13" s="14">
        <f>(Données!C12/Données!C$3)*Données!D$3+(Données!E12/Données!E$3)*Données!F$3+(Données!G12/Données!G$3)*Données!H$3+(Données!I12/Données!I$3)*Données!J$3</f>
        <v>78.481524798592545</v>
      </c>
      <c r="R13" s="20">
        <f>(Données!C12/Données!C$3)*Données!D12+(Données!E12/Données!E$3)*Données!F12+(Données!G12/Données!G$3)*Données!H12+(Données!I12/Données!I$3)*Données!J12</f>
        <v>118.81407248345084</v>
      </c>
    </row>
    <row r="14" spans="1:18" x14ac:dyDescent="0.3">
      <c r="B14" s="32">
        <f t="shared" si="4"/>
        <v>11</v>
      </c>
      <c r="C14" s="26">
        <f t="shared" si="2"/>
        <v>110.3488895545081</v>
      </c>
      <c r="D14" s="27">
        <f t="shared" si="3"/>
        <v>110.90645729691519</v>
      </c>
      <c r="F14" s="19">
        <f t="shared" si="0"/>
        <v>108.47308427497717</v>
      </c>
      <c r="G14" s="20">
        <f t="shared" si="1"/>
        <v>108.76779311551898</v>
      </c>
      <c r="I14" s="48">
        <v>11</v>
      </c>
      <c r="J14" s="5"/>
      <c r="K14" s="19">
        <f>Données!C13*Données!D$3 + Données!E13*Données!F$3 + Données!G13*Données!H$3 + Données!I13*Données!J$3</f>
        <v>25199.14</v>
      </c>
      <c r="L14" s="14">
        <f>Données!C$3*Données!D$3+Données!E$3*Données!F$3+Données!G$3*Données!H$3+Données!I$3*Données!J$3</f>
        <v>22835.879999999997</v>
      </c>
      <c r="M14" s="14">
        <f>Données!C$3*Données!D13+Données!E$3*Données!F13+Données!G$3*Données!H13+Données!I$3*Données!J13</f>
        <v>31349.96</v>
      </c>
      <c r="N14" s="14">
        <f>Données!C13*Données!D13+Données!E13*Données!F13+Données!G13*Données!H13+Données!I13*Données!J13</f>
        <v>34769.129999999997</v>
      </c>
      <c r="O14" s="14">
        <f>Données!D13+Données!F13+Données!H13+Données!J13</f>
        <v>83</v>
      </c>
      <c r="P14" s="14">
        <f>Données!D$3+Données!F$3+Données!H$3+Données!J$3</f>
        <v>67</v>
      </c>
      <c r="Q14" s="14">
        <f>(Données!C13/Données!C$3)*Données!D$3+(Données!E13/Données!E$3)*Données!F$3+(Données!G13/Données!G$3)*Données!H$3+(Données!I13/Données!I$3)*Données!J$3</f>
        <v>72.67696646423471</v>
      </c>
      <c r="R14" s="20">
        <f>(Données!C13/Données!C$3)*Données!D13+(Données!E13/Données!E$3)*Données!F13+(Données!G13/Données!G$3)*Données!H13+(Données!I13/Données!I$3)*Données!J13</f>
        <v>90.277268285880751</v>
      </c>
    </row>
    <row r="15" spans="1:18" x14ac:dyDescent="0.3">
      <c r="B15" s="32">
        <f t="shared" si="4"/>
        <v>12</v>
      </c>
      <c r="C15" s="26">
        <f t="shared" si="2"/>
        <v>106.62221031114194</v>
      </c>
      <c r="D15" s="27">
        <f t="shared" si="3"/>
        <v>106.97399562514673</v>
      </c>
      <c r="F15" s="19">
        <f t="shared" si="0"/>
        <v>105.64121606073134</v>
      </c>
      <c r="G15" s="20">
        <f t="shared" si="1"/>
        <v>105.78103835150978</v>
      </c>
      <c r="I15" s="48">
        <v>12</v>
      </c>
      <c r="J15" s="5"/>
      <c r="K15" s="19">
        <f>Données!C14*Données!D$3 + Données!E14*Données!F$3 + Données!G14*Données!H$3 + Données!I14*Données!J$3</f>
        <v>24348.12</v>
      </c>
      <c r="L15" s="14">
        <f>Données!C$3*Données!D$3+Données!E$3*Données!F$3+Données!G$3*Données!H$3+Données!I$3*Données!J$3</f>
        <v>22835.879999999997</v>
      </c>
      <c r="M15" s="14">
        <f>Données!C$3*Données!D14+Données!E$3*Données!F14+Données!G$3*Données!H14+Données!I$3*Données!J14</f>
        <v>30113.010000000002</v>
      </c>
      <c r="N15" s="14">
        <f>Données!C14*Données!D14+Données!E14*Données!F14+Données!G14*Données!H14+Données!I14*Données!J14</f>
        <v>32213.09</v>
      </c>
      <c r="O15" s="14">
        <f>Données!D14+Données!F14+Données!H14+Données!J14</f>
        <v>79</v>
      </c>
      <c r="P15" s="14">
        <f>Données!D$3+Données!F$3+Données!H$3+Données!J$3</f>
        <v>67</v>
      </c>
      <c r="Q15" s="14">
        <f>(Données!C14/Données!C$3)*Données!D$3+(Données!E14/Données!E$3)*Données!F$3+(Données!G14/Données!G$3)*Données!H$3+(Données!I14/Données!I$3)*Données!J$3</f>
        <v>70.779614760689995</v>
      </c>
      <c r="R15" s="20">
        <f>(Données!C14/Données!C$3)*Données!D14+(Données!E14/Données!E$3)*Données!F14+(Données!G14/Données!G$3)*Données!H14+(Données!I14/Données!I$3)*Données!J14</f>
        <v>83.567020297692721</v>
      </c>
    </row>
    <row r="16" spans="1:18" x14ac:dyDescent="0.3">
      <c r="B16" s="32">
        <f t="shared" si="4"/>
        <v>13</v>
      </c>
      <c r="C16" s="26">
        <f t="shared" si="2"/>
        <v>107.05389938990749</v>
      </c>
      <c r="D16" s="27">
        <f t="shared" si="3"/>
        <v>107.93873954682476</v>
      </c>
      <c r="F16" s="19">
        <f t="shared" si="0"/>
        <v>104.74672046290013</v>
      </c>
      <c r="G16" s="20">
        <f t="shared" si="1"/>
        <v>105.26572556501507</v>
      </c>
      <c r="I16" s="48">
        <v>13</v>
      </c>
      <c r="J16" s="5"/>
      <c r="K16" s="19">
        <f>Données!C15*Données!D$3 + Données!E15*Données!F$3 + Données!G15*Données!H$3 + Données!I15*Données!J$3</f>
        <v>24446.7</v>
      </c>
      <c r="L16" s="14">
        <f>Données!C$3*Données!D$3+Données!E$3*Données!F$3+Données!G$3*Données!H$3+Données!I$3*Données!J$3</f>
        <v>22835.879999999997</v>
      </c>
      <c r="M16" s="14">
        <f>Données!C$3*Données!D15+Données!E$3*Données!F15+Données!G$3*Données!H15+Données!I$3*Données!J15</f>
        <v>29610.620000000003</v>
      </c>
      <c r="N16" s="14">
        <f>Données!C15*Données!D15+Données!E15*Données!F15+Données!G15*Données!H15+Données!I15*Données!J15</f>
        <v>31961.33</v>
      </c>
      <c r="O16" s="14">
        <f>Données!D15+Données!F15+Données!H15+Données!J15</f>
        <v>76</v>
      </c>
      <c r="P16" s="14">
        <f>Données!D$3+Données!F$3+Données!H$3+Données!J$3</f>
        <v>67</v>
      </c>
      <c r="Q16" s="14">
        <f>(Données!C15/Données!C$3)*Données!D$3+(Données!E15/Données!E$3)*Données!F$3+(Données!G15/Données!G$3)*Données!H$3+(Données!I15/Données!I$3)*Données!J$3</f>
        <v>70.180302710143081</v>
      </c>
      <c r="R16" s="20">
        <f>(Données!C15/Données!C$3)*Données!D15+(Données!E15/Données!E$3)*Données!F15+(Données!G15/Données!G$3)*Données!H15+(Données!I15/Données!I$3)*Données!J15</f>
        <v>80.001951429411463</v>
      </c>
    </row>
    <row r="17" spans="2:18" x14ac:dyDescent="0.3">
      <c r="B17" s="32">
        <f t="shared" si="4"/>
        <v>14</v>
      </c>
      <c r="C17" s="26">
        <f t="shared" si="2"/>
        <v>109.62673652164925</v>
      </c>
      <c r="D17" s="27">
        <f t="shared" si="3"/>
        <v>111.16310827306654</v>
      </c>
      <c r="F17" s="19">
        <f t="shared" si="0"/>
        <v>105.18424892382932</v>
      </c>
      <c r="G17" s="20">
        <f t="shared" si="1"/>
        <v>106.37386743291356</v>
      </c>
      <c r="I17" s="48">
        <v>14</v>
      </c>
      <c r="J17" s="5"/>
      <c r="K17" s="19">
        <f>Données!C16*Données!D$3 + Données!E16*Données!F$3 + Données!G16*Données!H$3 + Données!I16*Données!J$3</f>
        <v>25034.229999999996</v>
      </c>
      <c r="L17" s="14">
        <f>Données!C$3*Données!D$3+Données!E$3*Données!F$3+Données!G$3*Données!H$3+Données!I$3*Données!J$3</f>
        <v>22835.879999999997</v>
      </c>
      <c r="M17" s="14">
        <f>Données!C$3*Données!D16+Données!E$3*Données!F16+Données!G$3*Données!H16+Données!I$3*Données!J16</f>
        <v>31473.940000000002</v>
      </c>
      <c r="N17" s="14">
        <f>Données!C16*Données!D16+Données!E16*Données!F16+Données!G16*Données!H16+Données!I16*Données!J16</f>
        <v>34987.410000000003</v>
      </c>
      <c r="O17" s="14">
        <f>Données!D16+Données!F16+Données!H16+Données!J16</f>
        <v>80</v>
      </c>
      <c r="P17" s="14">
        <f>Données!D$3+Données!F$3+Données!H$3+Données!J$3</f>
        <v>67</v>
      </c>
      <c r="Q17" s="14">
        <f>(Données!C16/Données!C$3)*Données!D$3+(Données!E16/Données!E$3)*Données!F$3+(Données!G16/Données!G$3)*Données!H$3+(Données!I16/Données!I$3)*Données!J$3</f>
        <v>70.473446778965638</v>
      </c>
      <c r="R17" s="20">
        <f>(Données!C16/Données!C$3)*Données!D16+(Données!E16/Données!E$3)*Données!F16+(Données!G16/Données!G$3)*Données!H16+(Données!I16/Données!I$3)*Données!J16</f>
        <v>85.099093946330839</v>
      </c>
    </row>
    <row r="18" spans="2:18" x14ac:dyDescent="0.3">
      <c r="B18" s="32">
        <f t="shared" si="4"/>
        <v>15</v>
      </c>
      <c r="C18" s="26">
        <f t="shared" si="2"/>
        <v>121.6287263727082</v>
      </c>
      <c r="D18" s="27">
        <f t="shared" si="3"/>
        <v>124.01011691448358</v>
      </c>
      <c r="F18" s="19">
        <f t="shared" si="0"/>
        <v>112.7199289928538</v>
      </c>
      <c r="G18" s="20">
        <f t="shared" si="1"/>
        <v>114.61584572301686</v>
      </c>
      <c r="I18" s="48">
        <v>15</v>
      </c>
      <c r="J18" s="5"/>
      <c r="K18" s="19">
        <f>Données!C17*Données!D$3 + Données!E17*Données!F$3 + Données!G17*Données!H$3 + Données!I17*Données!J$3</f>
        <v>27774.989999999998</v>
      </c>
      <c r="L18" s="14">
        <f>Données!C$3*Données!D$3+Données!E$3*Données!F$3+Données!G$3*Données!H$3+Données!I$3*Données!J$3</f>
        <v>22835.879999999997</v>
      </c>
      <c r="M18" s="14">
        <f>Données!C$3*Données!D17+Données!E$3*Données!F17+Données!G$3*Données!H17+Données!I$3*Données!J17</f>
        <v>35089.75</v>
      </c>
      <c r="N18" s="14">
        <f>Données!C17*Données!D17+Données!E17*Données!F17+Données!G17*Données!H17+Données!I17*Données!J17</f>
        <v>43514.840000000004</v>
      </c>
      <c r="O18" s="14">
        <f>Données!D17+Données!F17+Données!H17+Données!J17</f>
        <v>90</v>
      </c>
      <c r="P18" s="14">
        <f>Données!D$3+Données!F$3+Données!H$3+Données!J$3</f>
        <v>67</v>
      </c>
      <c r="Q18" s="14">
        <f>(Données!C17/Données!C$3)*Données!D$3+(Données!E17/Données!E$3)*Données!F$3+(Données!G17/Données!G$3)*Données!H$3+(Données!I17/Données!I$3)*Données!J$3</f>
        <v>75.522352425212034</v>
      </c>
      <c r="R18" s="20">
        <f>(Données!C17/Données!C$3)*Données!D17+(Données!E17/Données!E$3)*Données!F17+(Données!G17/Données!G$3)*Données!H17+(Données!I17/Données!I$3)*Données!J17</f>
        <v>103.15426115071519</v>
      </c>
    </row>
    <row r="19" spans="2:18" x14ac:dyDescent="0.3">
      <c r="B19" s="32">
        <f t="shared" si="4"/>
        <v>16</v>
      </c>
      <c r="C19" s="26">
        <f t="shared" si="2"/>
        <v>126.43051198377293</v>
      </c>
      <c r="D19" s="27">
        <f t="shared" si="3"/>
        <v>129.86064505033687</v>
      </c>
      <c r="F19" s="19">
        <f t="shared" si="0"/>
        <v>116.20047737890786</v>
      </c>
      <c r="G19" s="20">
        <f t="shared" si="1"/>
        <v>119.00832198059726</v>
      </c>
      <c r="I19" s="48">
        <v>16</v>
      </c>
      <c r="J19" s="5"/>
      <c r="K19" s="19">
        <f>Données!C18*Données!D$3 + Données!E18*Données!F$3 + Données!G18*Données!H$3 + Données!I18*Données!J$3</f>
        <v>28871.52</v>
      </c>
      <c r="L19" s="14">
        <f>Données!C$3*Données!D$3+Données!E$3*Données!F$3+Données!G$3*Données!H$3+Données!I$3*Données!J$3</f>
        <v>22835.879999999997</v>
      </c>
      <c r="M19" s="14">
        <f>Données!C$3*Données!D18+Données!E$3*Données!F18+Données!G$3*Données!H18+Données!I$3*Données!J18</f>
        <v>43493.97</v>
      </c>
      <c r="N19" s="14">
        <f>Données!C18*Données!D18+Données!E18*Données!F18+Données!G18*Données!H18+Données!I18*Données!J18</f>
        <v>56481.55</v>
      </c>
      <c r="O19" s="14">
        <f>Données!D18+Données!F18+Données!H18+Données!J18</f>
        <v>109</v>
      </c>
      <c r="P19" s="14">
        <f>Données!D$3+Données!F$3+Données!H$3+Données!J$3</f>
        <v>67</v>
      </c>
      <c r="Q19" s="14">
        <f>(Données!C18/Données!C$3)*Données!D$3+(Données!E18/Données!E$3)*Données!F$3+(Données!G18/Données!G$3)*Données!H$3+(Données!I18/Données!I$3)*Données!J$3</f>
        <v>77.854319843868268</v>
      </c>
      <c r="R19" s="20">
        <f>(Données!C18/Données!C$3)*Données!D18+(Données!E18/Données!E$3)*Données!F18+(Données!G18/Données!G$3)*Données!H18+(Données!I18/Données!I$3)*Données!J18</f>
        <v>129.71907095885101</v>
      </c>
    </row>
    <row r="20" spans="2:18" x14ac:dyDescent="0.3">
      <c r="B20" s="32">
        <f t="shared" si="4"/>
        <v>17</v>
      </c>
      <c r="C20" s="26">
        <f t="shared" si="2"/>
        <v>108.81560071256288</v>
      </c>
      <c r="D20" s="27">
        <f t="shared" si="3"/>
        <v>110.65472546257698</v>
      </c>
      <c r="F20" s="19">
        <f t="shared" si="0"/>
        <v>105.78081542254465</v>
      </c>
      <c r="G20" s="20">
        <f t="shared" si="1"/>
        <v>107.22232877770168</v>
      </c>
      <c r="I20" s="48">
        <v>17</v>
      </c>
      <c r="J20" s="5"/>
      <c r="K20" s="19">
        <f>Données!C19*Données!D$3 + Données!E19*Données!F$3 + Données!G19*Données!H$3 + Données!I19*Données!J$3</f>
        <v>24849.000000000004</v>
      </c>
      <c r="L20" s="14">
        <f>Données!C$3*Données!D$3+Données!E$3*Données!F$3+Données!G$3*Données!H$3+Données!I$3*Données!J$3</f>
        <v>22835.879999999997</v>
      </c>
      <c r="M20" s="14">
        <f>Données!C$3*Données!D19+Données!E$3*Données!F19+Données!G$3*Données!H19+Données!I$3*Données!J19</f>
        <v>40083.06</v>
      </c>
      <c r="N20" s="14">
        <f>Données!C19*Données!D19+Données!E19*Données!F19+Données!G19*Données!H19+Données!I19*Données!J19</f>
        <v>44353.8</v>
      </c>
      <c r="O20" s="14">
        <f>Données!D19+Données!F19+Données!H19+Données!J19</f>
        <v>98</v>
      </c>
      <c r="P20" s="14">
        <f>Données!D$3+Données!F$3+Données!H$3+Données!J$3</f>
        <v>67</v>
      </c>
      <c r="Q20" s="14">
        <f>(Données!C19/Données!C$3)*Données!D$3+(Données!E19/Données!E$3)*Données!F$3+(Données!G19/Données!G$3)*Données!H$3+(Données!I19/Données!I$3)*Données!J$3</f>
        <v>70.873146333104913</v>
      </c>
      <c r="R20" s="20">
        <f>(Données!C19/Données!C$3)*Données!D19+(Données!E19/Données!E$3)*Données!F19+(Données!G19/Données!G$3)*Données!H19+(Données!I19/Données!I$3)*Données!J19</f>
        <v>105.07788220214765</v>
      </c>
    </row>
    <row r="21" spans="2:18" x14ac:dyDescent="0.3">
      <c r="B21" s="32">
        <f t="shared" si="4"/>
        <v>18</v>
      </c>
      <c r="C21" s="26">
        <f t="shared" si="2"/>
        <v>108.54830205798945</v>
      </c>
      <c r="D21" s="27">
        <f t="shared" si="3"/>
        <v>110.21508716720436</v>
      </c>
      <c r="F21" s="19">
        <f t="shared" si="0"/>
        <v>105.54384193283961</v>
      </c>
      <c r="G21" s="20">
        <f t="shared" si="1"/>
        <v>106.77599468650676</v>
      </c>
      <c r="I21" s="48">
        <v>18</v>
      </c>
      <c r="J21" s="5"/>
      <c r="K21" s="19">
        <f>Données!C20*Données!D$3 + Données!E20*Données!F$3 + Données!G20*Données!H$3 + Données!I20*Données!J$3</f>
        <v>24787.96</v>
      </c>
      <c r="L21" s="14">
        <f>Données!C$3*Données!D$3+Données!E$3*Données!F$3+Données!G$3*Données!H$3+Données!I$3*Données!J$3</f>
        <v>22835.879999999997</v>
      </c>
      <c r="M21" s="14">
        <f>Données!C$3*Données!D20+Données!E$3*Données!F20+Données!G$3*Données!H20+Données!I$3*Données!J20</f>
        <v>38628.06</v>
      </c>
      <c r="N21" s="14">
        <f>Données!C20*Données!D20+Données!E20*Données!F20+Données!G20*Données!H20+Données!I20*Données!J20</f>
        <v>42573.95</v>
      </c>
      <c r="O21" s="14">
        <f>Données!D20+Données!F20+Données!H20+Données!J20</f>
        <v>96</v>
      </c>
      <c r="P21" s="14">
        <f>Données!D$3+Données!F$3+Données!H$3+Données!J$3</f>
        <v>67</v>
      </c>
      <c r="Q21" s="14">
        <f>(Données!C20/Données!C$3)*Données!D$3+(Données!E20/Données!E$3)*Données!F$3+(Données!G20/Données!G$3)*Données!H$3+(Données!I20/Données!I$3)*Données!J$3</f>
        <v>70.71437409500254</v>
      </c>
      <c r="R21" s="20">
        <f>(Données!C20/Données!C$3)*Données!D20+(Données!E20/Données!E$3)*Données!F20+(Données!G20/Données!G$3)*Données!H20+(Données!I20/Données!I$3)*Données!J20</f>
        <v>102.5049548990465</v>
      </c>
    </row>
    <row r="22" spans="2:18" x14ac:dyDescent="0.3">
      <c r="B22" s="32">
        <f t="shared" si="4"/>
        <v>19</v>
      </c>
      <c r="C22" s="26">
        <f t="shared" si="2"/>
        <v>107.43684937913496</v>
      </c>
      <c r="D22" s="27">
        <f t="shared" si="3"/>
        <v>109.21449810306206</v>
      </c>
      <c r="F22" s="19">
        <f t="shared" si="0"/>
        <v>103.80828615956541</v>
      </c>
      <c r="G22" s="20">
        <f t="shared" si="1"/>
        <v>105.2371446014716</v>
      </c>
      <c r="I22" s="48">
        <v>19</v>
      </c>
      <c r="J22" s="5"/>
      <c r="K22" s="19">
        <f>Données!C21*Données!D$3 + Données!E21*Données!F$3 + Données!G21*Données!H$3 + Données!I21*Données!J$3</f>
        <v>24534.15</v>
      </c>
      <c r="L22" s="14">
        <f>Données!C$3*Données!D$3+Données!E$3*Données!F$3+Données!G$3*Données!H$3+Données!I$3*Données!J$3</f>
        <v>22835.879999999997</v>
      </c>
      <c r="M22" s="14">
        <f>Données!C$3*Données!D21+Données!E$3*Données!F21+Données!G$3*Données!H21+Données!I$3*Données!J21</f>
        <v>35907.870000000003</v>
      </c>
      <c r="N22" s="14">
        <f>Données!C21*Données!D21+Données!E21*Données!F21+Données!G21*Données!H21+Données!I21*Données!J21</f>
        <v>39216.599999999991</v>
      </c>
      <c r="O22" s="14">
        <f>Données!D21+Données!F21+Données!H21+Données!J21</f>
        <v>90</v>
      </c>
      <c r="P22" s="14">
        <f>Données!D$3+Données!F$3+Données!H$3+Données!J$3</f>
        <v>67</v>
      </c>
      <c r="Q22" s="14">
        <f>(Données!C21/Données!C$3)*Données!D$3+(Données!E21/Données!E$3)*Données!F$3+(Données!G21/Données!G$3)*Données!H$3+(Données!I21/Données!I$3)*Données!J$3</f>
        <v>69.551551726908826</v>
      </c>
      <c r="R22" s="20">
        <f>(Données!C21/Données!C$3)*Données!D21+(Données!E21/Données!E$3)*Données!F21+(Données!G21/Données!G$3)*Données!H21+(Données!I21/Données!I$3)*Données!J21</f>
        <v>94.713430141324437</v>
      </c>
    </row>
    <row r="23" spans="2:18" x14ac:dyDescent="0.3">
      <c r="B23" s="32">
        <f t="shared" si="4"/>
        <v>20</v>
      </c>
      <c r="C23" s="26">
        <f t="shared" si="2"/>
        <v>110.02120347453219</v>
      </c>
      <c r="D23" s="27">
        <f t="shared" si="3"/>
        <v>112.35403122007422</v>
      </c>
      <c r="F23" s="19">
        <f t="shared" si="0"/>
        <v>105.23348080892593</v>
      </c>
      <c r="G23" s="20">
        <f t="shared" si="1"/>
        <v>107.12437168944294</v>
      </c>
      <c r="I23" s="48">
        <v>20</v>
      </c>
      <c r="J23" s="5"/>
      <c r="K23" s="19">
        <f>Données!C22*Données!D$3 + Données!E22*Données!F$3 + Données!G22*Données!H$3 + Données!I22*Données!J$3</f>
        <v>25124.31</v>
      </c>
      <c r="L23" s="14">
        <f>Données!C$3*Données!D$3+Données!E$3*Données!F$3+Données!G$3*Données!H$3+Données!I$3*Données!J$3</f>
        <v>22835.879999999997</v>
      </c>
      <c r="M23" s="14">
        <f>Données!C$3*Données!D22+Données!E$3*Données!F22+Données!G$3*Données!H22+Données!I$3*Données!J22</f>
        <v>37634.76</v>
      </c>
      <c r="N23" s="14">
        <f>Données!C22*Données!D22+Données!E22*Données!F22+Données!G22*Données!H22+Données!I22*Données!J22</f>
        <v>42284.170000000006</v>
      </c>
      <c r="O23" s="14">
        <f>Données!D22+Données!F22+Données!H22+Données!J22</f>
        <v>93</v>
      </c>
      <c r="P23" s="14">
        <f>Données!D$3+Données!F$3+Données!H$3+Données!J$3</f>
        <v>67</v>
      </c>
      <c r="Q23" s="14">
        <f>(Données!C22/Données!C$3)*Données!D$3+(Données!E22/Données!E$3)*Données!F$3+(Données!G22/Données!G$3)*Données!H$3+(Données!I22/Données!I$3)*Données!J$3</f>
        <v>70.506432141980383</v>
      </c>
      <c r="R23" s="20">
        <f>(Données!C22/Données!C$3)*Données!D22+(Données!E22/Données!E$3)*Données!F22+(Données!G22/Données!G$3)*Données!H22+(Données!I22/Données!I$3)*Données!J22</f>
        <v>99.625665671181935</v>
      </c>
    </row>
    <row r="24" spans="2:18" x14ac:dyDescent="0.3">
      <c r="B24" s="32">
        <f t="shared" si="4"/>
        <v>21</v>
      </c>
      <c r="C24" s="26">
        <f t="shared" si="2"/>
        <v>121.57512651143728</v>
      </c>
      <c r="D24" s="27">
        <f t="shared" si="3"/>
        <v>126.13804653190562</v>
      </c>
      <c r="F24" s="19">
        <f t="shared" si="0"/>
        <v>111.95896400097787</v>
      </c>
      <c r="G24" s="20">
        <f t="shared" si="1"/>
        <v>115.9910636894856</v>
      </c>
      <c r="I24" s="48">
        <v>21</v>
      </c>
      <c r="J24" s="5"/>
      <c r="K24" s="19">
        <f>Données!C23*Données!D$3 + Données!E23*Données!F$3 + Données!G23*Données!H$3 + Données!I23*Données!J$3</f>
        <v>27762.75</v>
      </c>
      <c r="L24" s="14">
        <f>Données!C$3*Données!D$3+Données!E$3*Données!F$3+Données!G$3*Données!H$3+Données!I$3*Données!J$3</f>
        <v>22835.879999999997</v>
      </c>
      <c r="M24" s="14">
        <f>Données!C$3*Données!D23+Données!E$3*Données!F23+Données!G$3*Données!H23+Données!I$3*Données!J23</f>
        <v>42938.71</v>
      </c>
      <c r="N24" s="14">
        <f>Données!C23*Données!D23+Données!E23*Données!F23+Données!G23*Données!H23+Données!I23*Données!J23</f>
        <v>54162.05</v>
      </c>
      <c r="O24" s="14">
        <f>Données!D23+Données!F23+Données!H23+Données!J23</f>
        <v>104</v>
      </c>
      <c r="P24" s="14">
        <f>Données!D$3+Données!F$3+Données!H$3+Données!J$3</f>
        <v>67</v>
      </c>
      <c r="Q24" s="14">
        <f>(Données!C23/Données!C$3)*Données!D$3+(Données!E23/Données!E$3)*Données!F$3+(Données!G23/Données!G$3)*Données!H$3+(Données!I23/Données!I$3)*Données!J$3</f>
        <v>75.012505880655169</v>
      </c>
      <c r="R24" s="20">
        <f>(Données!C23/Données!C$3)*Données!D23+(Données!E23/Données!E$3)*Données!F23+(Données!G23/Données!G$3)*Données!H23+(Données!I23/Données!I$3)*Données!J23</f>
        <v>120.63070623706501</v>
      </c>
    </row>
    <row r="25" spans="2:18" x14ac:dyDescent="0.3">
      <c r="B25" s="32">
        <f t="shared" si="4"/>
        <v>22</v>
      </c>
      <c r="C25" s="26">
        <f t="shared" si="2"/>
        <v>131.56755947219904</v>
      </c>
      <c r="D25" s="27">
        <f t="shared" si="3"/>
        <v>136.93012583152105</v>
      </c>
      <c r="F25" s="19">
        <f t="shared" si="0"/>
        <v>119.11228867611719</v>
      </c>
      <c r="G25" s="20">
        <f t="shared" si="1"/>
        <v>123.52107380374062</v>
      </c>
      <c r="I25" s="48">
        <v>22</v>
      </c>
      <c r="J25" s="5"/>
      <c r="K25" s="19">
        <f>Données!C24*Données!D$3 + Données!E24*Données!F$3 + Données!G24*Données!H$3 + Données!I24*Données!J$3</f>
        <v>30044.609999999997</v>
      </c>
      <c r="L25" s="14">
        <f>Données!C$3*Données!D$3+Données!E$3*Données!F$3+Données!G$3*Données!H$3+Données!I$3*Données!J$3</f>
        <v>22835.879999999997</v>
      </c>
      <c r="M25" s="14">
        <f>Données!C$3*Données!D24+Données!E$3*Données!F24+Données!G$3*Données!H24+Données!I$3*Données!J24</f>
        <v>48295.53</v>
      </c>
      <c r="N25" s="14">
        <f>Données!C24*Données!D24+Données!E24*Données!F24+Données!G24*Données!H24+Données!I24*Données!J24</f>
        <v>66131.12999999999</v>
      </c>
      <c r="O25" s="14">
        <f>Données!D24+Données!F24+Données!H24+Données!J24</f>
        <v>117</v>
      </c>
      <c r="P25" s="14">
        <f>Données!D$3+Données!F$3+Données!H$3+Données!J$3</f>
        <v>67</v>
      </c>
      <c r="Q25" s="14">
        <f>(Données!C24/Données!C$3)*Données!D$3+(Données!E24/Données!E$3)*Données!F$3+(Données!G24/Données!G$3)*Données!H$3+(Données!I24/Données!I$3)*Données!J$3</f>
        <v>79.805233412998518</v>
      </c>
      <c r="R25" s="20">
        <f>(Données!C24/Données!C$3)*Données!D24+(Données!E24/Données!E$3)*Données!F24+(Données!G24/Données!G$3)*Données!H24+(Données!I24/Données!I$3)*Données!J24</f>
        <v>144.51965635037652</v>
      </c>
    </row>
    <row r="26" spans="2:18" x14ac:dyDescent="0.3">
      <c r="B26" s="32">
        <f t="shared" si="4"/>
        <v>23</v>
      </c>
      <c r="C26" s="26">
        <f t="shared" si="2"/>
        <v>113.18714233916103</v>
      </c>
      <c r="D26" s="27">
        <f t="shared" si="3"/>
        <v>116.3472454977224</v>
      </c>
      <c r="F26" s="19">
        <f t="shared" si="0"/>
        <v>109.07654030861553</v>
      </c>
      <c r="G26" s="20">
        <f t="shared" si="1"/>
        <v>111.29960787627337</v>
      </c>
      <c r="I26" s="48">
        <v>23</v>
      </c>
      <c r="J26" s="5"/>
      <c r="K26" s="19">
        <f>Données!C25*Données!D$3 + Données!E25*Données!F$3 + Données!G25*Données!H$3 + Données!I25*Données!J$3</f>
        <v>25847.280000000002</v>
      </c>
      <c r="L26" s="14">
        <f>Données!C$3*Données!D$3+Données!E$3*Données!F$3+Données!G$3*Données!H$3+Données!I$3*Données!J$3</f>
        <v>22835.879999999997</v>
      </c>
      <c r="M26" s="14">
        <f>Données!C$3*Données!D25+Données!E$3*Données!F25+Données!G$3*Données!H25+Données!I$3*Données!J25</f>
        <v>43661.789999999994</v>
      </c>
      <c r="N26" s="14">
        <f>Données!C25*Données!D25+Données!E25*Données!F25+Données!G25*Données!H25+Données!I25*Données!J25</f>
        <v>50799.29</v>
      </c>
      <c r="O26" s="14">
        <f>Données!D25+Données!F25+Données!H25+Données!J25</f>
        <v>102</v>
      </c>
      <c r="P26" s="14">
        <f>Données!D$3+Données!F$3+Données!H$3+Données!J$3</f>
        <v>67</v>
      </c>
      <c r="Q26" s="14">
        <f>(Données!C25/Données!C$3)*Données!D$3+(Données!E25/Données!E$3)*Données!F$3+(Données!G25/Données!G$3)*Données!H$3+(Données!I25/Données!I$3)*Données!J$3</f>
        <v>73.081282006772412</v>
      </c>
      <c r="R26" s="20">
        <f>(Données!C25/Données!C$3)*Données!D25+(Données!E25/Données!E$3)*Données!F25+(Données!G25/Données!G$3)*Données!H25+(Données!I25/Données!I$3)*Données!J25</f>
        <v>113.52560003379884</v>
      </c>
    </row>
    <row r="27" spans="2:18" ht="15" thickBot="1" x14ac:dyDescent="0.35">
      <c r="B27" s="33">
        <f xml:space="preserve"> B26 + 1</f>
        <v>24</v>
      </c>
      <c r="C27" s="28">
        <f t="shared" si="2"/>
        <v>111.34228240821025</v>
      </c>
      <c r="D27" s="29">
        <f t="shared" si="3"/>
        <v>114.16290266969331</v>
      </c>
      <c r="F27" s="21">
        <f t="shared" si="0"/>
        <v>107.55330948583692</v>
      </c>
      <c r="G27" s="23">
        <f t="shared" si="1"/>
        <v>109.44251086319159</v>
      </c>
      <c r="I27" s="49">
        <v>24</v>
      </c>
      <c r="J27" s="5"/>
      <c r="K27" s="21">
        <f>Données!C26*Données!D$3 + Données!E26*Données!F$3 + Données!G26*Données!H$3 + Données!I26*Données!J$3</f>
        <v>25425.99</v>
      </c>
      <c r="L27" s="22">
        <f>Données!C$3*Données!D$3+Données!E$3*Données!F$3+Données!G$3*Données!H$3+Données!I$3*Données!J$3</f>
        <v>22835.879999999997</v>
      </c>
      <c r="M27" s="22">
        <f>Données!C$3*Données!D26+Données!E$3*Données!F26+Données!G$3*Données!H26+Données!I$3*Données!J26</f>
        <v>44026.78</v>
      </c>
      <c r="N27" s="22">
        <f>Données!C26*Données!D26+Données!E26*Données!F26+Données!G26*Données!H26+Données!I26*Données!J26</f>
        <v>50262.25</v>
      </c>
      <c r="O27" s="22">
        <f>Données!D26+Données!F26+Données!H26+Données!J26</f>
        <v>103</v>
      </c>
      <c r="P27" s="22">
        <f>Données!D$3+Données!F$3+Données!H$3+Données!J$3</f>
        <v>67</v>
      </c>
      <c r="Q27" s="22">
        <f>(Données!C26/Données!C$3)*Données!D$3+(Données!E26/Données!E$3)*Données!F$3+(Données!G26/Données!G$3)*Données!H$3+(Données!I26/Données!I$3)*Données!J$3</f>
        <v>72.060717355510732</v>
      </c>
      <c r="R27" s="23">
        <f>(Données!C26/Données!C$3)*Données!D26+(Données!E26/Données!E$3)*Données!F26+(Données!G26/Données!G$3)*Données!H26+(Données!I26/Données!I$3)*Données!J26</f>
        <v>112.72578618908734</v>
      </c>
    </row>
    <row r="28" spans="2:18" ht="15" thickBot="1" x14ac:dyDescent="0.35">
      <c r="I28" s="5"/>
      <c r="J28" s="5"/>
    </row>
    <row r="29" spans="2:18" ht="15" thickBot="1" x14ac:dyDescent="0.35">
      <c r="B29" s="16" t="s">
        <v>48</v>
      </c>
      <c r="C29" s="45">
        <f>SUM(C4:C27)/24</f>
        <v>113.27887480870749</v>
      </c>
      <c r="D29" s="46">
        <f t="shared" ref="D29" si="5">SUM(D4:D27)/24</f>
        <v>114.94515139751029</v>
      </c>
      <c r="F29" s="44">
        <f>SUM(F4:F27)/24</f>
        <v>108.52992152023921</v>
      </c>
      <c r="G29" s="46">
        <f>SUM(G4:G27)/24</f>
        <v>109.84375977275482</v>
      </c>
      <c r="I29" s="5"/>
      <c r="J29" s="5"/>
    </row>
    <row r="30" spans="2:18" ht="15" thickBot="1" x14ac:dyDescent="0.35">
      <c r="B30" s="16" t="s">
        <v>49</v>
      </c>
      <c r="C30" s="39">
        <f>SUM(B$4*C4,B$5*C5,B$6*C6,B$7*C7,B$8*C8,B$9*C9,B$10*C10,B$11*C11,B$12*C12,B$13*C13,B$14*C14,B$15*C15,B$16*C16,B$17*C17,B$18*C18,B$19*C19,B$20*C20,B$21*C21,B$22*C22,B$23*C23,B$24*C24,B$25*C25,B$26*C26,B$27*C27)/24</f>
        <v>1433.5023327325246</v>
      </c>
      <c r="D30" s="40">
        <f>SUM(B$4*D4,B$5*D5,B$6*D6,B$7*D7,B$8*D8,B$9*D9,B$10*D10,B$11*D11,B$12*D12,B$13*D13,B$14*D14,B$15*D15,B$16*D16,B$17*D17,B$18*D18,B$19*D19,B$20*D20,B$21*D21,B$22*D22,B$23*D23,B$24*D24,B$25*D25,B$26*D26,B$27*D27)/24</f>
        <v>1462.3145087288303</v>
      </c>
      <c r="F30" s="38">
        <f>SUM(B$4*F4,B$5*F5,B$6*F6,B$7*F7,B$8*F8,B$9*F9,B$10*F10,B$11*F11,B$12*F12,B$13*F13,B$14*F14,B$15*F15,B$16*F16,B$17*F17,B$18*F18,B$19*F19,B$20*F20,B$21*F21,B$22*F22,B$23*F23,B$24*F24,B$25*F25,B$26*F26,B$27*F27)/24</f>
        <v>1364.3761067966732</v>
      </c>
      <c r="G30" s="40">
        <f>SUM(B$4*G4,B$5*G5,B$6*G6,B$7*G7,B$8*G8,B$9*G9,B$10*G10,B$11*G11,B$12*G12,B$13*G13,B$14*G14,B$15*G15,B$16*G16,B$17*G17,B$18*G18,B$19*G19,B$20*G20,B$21*G21,B$22*G22,B$23*G23,B$24*G24,B$25*G25,B$26*G26,B$27*G27)/24</f>
        <v>1387.0312432572853</v>
      </c>
      <c r="I30" s="5"/>
      <c r="J30" s="5"/>
    </row>
    <row r="31" spans="2:18" ht="15" thickBot="1" x14ac:dyDescent="0.35"/>
    <row r="32" spans="2:18" ht="15" thickBot="1" x14ac:dyDescent="0.35">
      <c r="C32" s="52" t="s">
        <v>43</v>
      </c>
      <c r="D32" s="52" t="s">
        <v>43</v>
      </c>
      <c r="F32" s="50" t="s">
        <v>43</v>
      </c>
      <c r="G32" s="50" t="s">
        <v>43</v>
      </c>
      <c r="I32" s="55" t="s">
        <v>46</v>
      </c>
      <c r="J32" s="55" t="s">
        <v>47</v>
      </c>
    </row>
    <row r="33" spans="2:10" ht="15" thickBot="1" x14ac:dyDescent="0.35">
      <c r="B33" s="51" t="s">
        <v>44</v>
      </c>
      <c r="C33" s="34">
        <f>(C30-(C29*I$33))/(J$33-I$34)</f>
        <v>0.3655596025811706</v>
      </c>
      <c r="D33" s="35">
        <f>(D30-(D29*I$33))/(J$33-I$34)</f>
        <v>0.53217633933812281</v>
      </c>
      <c r="F33" s="17">
        <f>(F30-(F29*I$33))/(J$33-I$34)</f>
        <v>0.16178270178120846</v>
      </c>
      <c r="G33" s="18">
        <f>(G30-(G29*I$33))/(J$33-I$34)</f>
        <v>0.2918451359551309</v>
      </c>
      <c r="I33" s="53">
        <f xml:space="preserve"> SUM(Données!B3:B26)/24</f>
        <v>12.5</v>
      </c>
      <c r="J33" s="16">
        <f>SUMSQ(B4:B27)/24</f>
        <v>204.16666666666666</v>
      </c>
    </row>
    <row r="34" spans="2:10" ht="15" thickBot="1" x14ac:dyDescent="0.35">
      <c r="B34" s="51" t="s">
        <v>45</v>
      </c>
      <c r="C34" s="21">
        <f>C29-(C33*I33)</f>
        <v>108.70937977644286</v>
      </c>
      <c r="D34" s="23">
        <f>D29-(D33*I33)</f>
        <v>108.29294715578375</v>
      </c>
      <c r="F34" s="21">
        <f>F29-(F33*I33)</f>
        <v>106.5076377479741</v>
      </c>
      <c r="G34" s="23">
        <f>G29-(G33*I33)</f>
        <v>106.19569557331569</v>
      </c>
      <c r="I34" s="54">
        <f>POWER(I33,2)</f>
        <v>156.25</v>
      </c>
    </row>
    <row r="36" spans="2:10" x14ac:dyDescent="0.3">
      <c r="B36" s="14">
        <v>1</v>
      </c>
      <c r="C36" s="14">
        <f>B36*C$33+C$34</f>
        <v>109.07493937902403</v>
      </c>
      <c r="D36" s="14">
        <f>B36*D$33+D$34</f>
        <v>108.82512349512187</v>
      </c>
      <c r="F36" s="14">
        <f>F$33*B36+F$34</f>
        <v>106.66942044975531</v>
      </c>
      <c r="G36" s="14">
        <f>G$33*B36+G$34</f>
        <v>106.48754070927082</v>
      </c>
    </row>
    <row r="37" spans="2:10" x14ac:dyDescent="0.3">
      <c r="B37" s="14">
        <f>B36+1</f>
        <v>2</v>
      </c>
      <c r="C37" s="14">
        <f t="shared" ref="C37:C71" si="6">B37*C$33+C$34</f>
        <v>109.4404989816052</v>
      </c>
      <c r="D37" s="14">
        <f t="shared" ref="D37:D71" si="7">B37*D$33+D$34</f>
        <v>109.35729983445999</v>
      </c>
      <c r="F37" s="14">
        <f t="shared" ref="F37:F71" si="8">F$33*B37+F$34</f>
        <v>106.83120315153651</v>
      </c>
      <c r="G37" s="14">
        <f t="shared" ref="G37:G71" si="9">G$33*B37+G$34</f>
        <v>106.77938584522595</v>
      </c>
    </row>
    <row r="38" spans="2:10" x14ac:dyDescent="0.3">
      <c r="B38" s="14">
        <f t="shared" ref="B38:B70" si="10">B37+1</f>
        <v>3</v>
      </c>
      <c r="C38" s="14">
        <f t="shared" si="6"/>
        <v>109.80605858418637</v>
      </c>
      <c r="D38" s="14">
        <f t="shared" si="7"/>
        <v>109.88947617379812</v>
      </c>
      <c r="F38" s="14">
        <f t="shared" si="8"/>
        <v>106.99298585331772</v>
      </c>
      <c r="G38" s="14">
        <f t="shared" si="9"/>
        <v>107.07123098118109</v>
      </c>
    </row>
    <row r="39" spans="2:10" x14ac:dyDescent="0.3">
      <c r="B39" s="14">
        <f t="shared" si="10"/>
        <v>4</v>
      </c>
      <c r="C39" s="14">
        <f t="shared" si="6"/>
        <v>110.17161818676755</v>
      </c>
      <c r="D39" s="14">
        <f t="shared" si="7"/>
        <v>110.42165251313624</v>
      </c>
      <c r="F39" s="14">
        <f t="shared" si="8"/>
        <v>107.15476855509894</v>
      </c>
      <c r="G39" s="14">
        <f t="shared" si="9"/>
        <v>107.36307611713622</v>
      </c>
    </row>
    <row r="40" spans="2:10" x14ac:dyDescent="0.3">
      <c r="B40" s="14">
        <f t="shared" si="10"/>
        <v>5</v>
      </c>
      <c r="C40" s="14">
        <f t="shared" si="6"/>
        <v>110.53717778934872</v>
      </c>
      <c r="D40" s="14">
        <f t="shared" si="7"/>
        <v>110.95382885247436</v>
      </c>
      <c r="F40" s="14">
        <f t="shared" si="8"/>
        <v>107.31655125688015</v>
      </c>
      <c r="G40" s="14">
        <f t="shared" si="9"/>
        <v>107.65492125309135</v>
      </c>
    </row>
    <row r="41" spans="2:10" x14ac:dyDescent="0.3">
      <c r="B41" s="14">
        <f t="shared" si="10"/>
        <v>6</v>
      </c>
      <c r="C41" s="14">
        <f t="shared" si="6"/>
        <v>110.90273739192989</v>
      </c>
      <c r="D41" s="14">
        <f t="shared" si="7"/>
        <v>111.48600519181248</v>
      </c>
      <c r="F41" s="14">
        <f t="shared" si="8"/>
        <v>107.47833395866135</v>
      </c>
      <c r="G41" s="14">
        <f t="shared" si="9"/>
        <v>107.94676638904647</v>
      </c>
    </row>
    <row r="42" spans="2:10" x14ac:dyDescent="0.3">
      <c r="B42" s="14">
        <f t="shared" si="10"/>
        <v>7</v>
      </c>
      <c r="C42" s="14">
        <f t="shared" si="6"/>
        <v>111.26829699451105</v>
      </c>
      <c r="D42" s="14">
        <f t="shared" si="7"/>
        <v>112.01818153115062</v>
      </c>
      <c r="F42" s="14">
        <f t="shared" si="8"/>
        <v>107.64011666044256</v>
      </c>
      <c r="G42" s="14">
        <f t="shared" si="9"/>
        <v>108.2386115250016</v>
      </c>
    </row>
    <row r="43" spans="2:10" x14ac:dyDescent="0.3">
      <c r="B43" s="14">
        <f t="shared" si="10"/>
        <v>8</v>
      </c>
      <c r="C43" s="14">
        <f t="shared" si="6"/>
        <v>111.63385659709222</v>
      </c>
      <c r="D43" s="14">
        <f t="shared" si="7"/>
        <v>112.55035787048874</v>
      </c>
      <c r="F43" s="14">
        <f t="shared" si="8"/>
        <v>107.80189936222376</v>
      </c>
      <c r="G43" s="14">
        <f t="shared" si="9"/>
        <v>108.53045666095673</v>
      </c>
    </row>
    <row r="44" spans="2:10" x14ac:dyDescent="0.3">
      <c r="B44" s="14">
        <f t="shared" si="10"/>
        <v>9</v>
      </c>
      <c r="C44" s="14">
        <f t="shared" si="6"/>
        <v>111.99941619967339</v>
      </c>
      <c r="D44" s="14">
        <f t="shared" si="7"/>
        <v>113.08253420982686</v>
      </c>
      <c r="F44" s="14">
        <f t="shared" si="8"/>
        <v>107.96368206400497</v>
      </c>
      <c r="G44" s="14">
        <f t="shared" si="9"/>
        <v>108.82230179691187</v>
      </c>
    </row>
    <row r="45" spans="2:10" x14ac:dyDescent="0.3">
      <c r="B45" s="14">
        <f t="shared" si="10"/>
        <v>10</v>
      </c>
      <c r="C45" s="14">
        <f t="shared" si="6"/>
        <v>112.36497580225456</v>
      </c>
      <c r="D45" s="14">
        <f t="shared" si="7"/>
        <v>113.61471054916498</v>
      </c>
      <c r="F45" s="14">
        <f t="shared" si="8"/>
        <v>108.12546476578619</v>
      </c>
      <c r="G45" s="14">
        <f t="shared" si="9"/>
        <v>109.114146932867</v>
      </c>
    </row>
    <row r="46" spans="2:10" x14ac:dyDescent="0.3">
      <c r="B46" s="14">
        <f t="shared" si="10"/>
        <v>11</v>
      </c>
      <c r="C46" s="14">
        <f t="shared" si="6"/>
        <v>112.73053540483573</v>
      </c>
      <c r="D46" s="14">
        <f t="shared" si="7"/>
        <v>114.1468868885031</v>
      </c>
      <c r="F46" s="14">
        <f t="shared" si="8"/>
        <v>108.2872474675674</v>
      </c>
      <c r="G46" s="14">
        <f t="shared" si="9"/>
        <v>109.40599206882213</v>
      </c>
    </row>
    <row r="47" spans="2:10" x14ac:dyDescent="0.3">
      <c r="B47" s="14">
        <f t="shared" si="10"/>
        <v>12</v>
      </c>
      <c r="C47" s="14">
        <f t="shared" si="6"/>
        <v>113.09609500741691</v>
      </c>
      <c r="D47" s="14">
        <f t="shared" si="7"/>
        <v>114.67906322784123</v>
      </c>
      <c r="F47" s="14">
        <f t="shared" si="8"/>
        <v>108.4490301693486</v>
      </c>
      <c r="G47" s="14">
        <f t="shared" si="9"/>
        <v>109.69783720477726</v>
      </c>
    </row>
    <row r="48" spans="2:10" x14ac:dyDescent="0.3">
      <c r="B48" s="14">
        <f t="shared" si="10"/>
        <v>13</v>
      </c>
      <c r="C48" s="14">
        <f t="shared" si="6"/>
        <v>113.46165460999808</v>
      </c>
      <c r="D48" s="14">
        <f t="shared" si="7"/>
        <v>115.21123956717935</v>
      </c>
      <c r="F48" s="14">
        <f t="shared" si="8"/>
        <v>108.61081287112981</v>
      </c>
      <c r="G48" s="14">
        <f t="shared" si="9"/>
        <v>109.98968234073239</v>
      </c>
    </row>
    <row r="49" spans="2:7" x14ac:dyDescent="0.3">
      <c r="B49" s="14">
        <f t="shared" si="10"/>
        <v>14</v>
      </c>
      <c r="C49" s="14">
        <f t="shared" si="6"/>
        <v>113.82721421257925</v>
      </c>
      <c r="D49" s="14">
        <f t="shared" si="7"/>
        <v>115.74341590651747</v>
      </c>
      <c r="F49" s="14">
        <f t="shared" si="8"/>
        <v>108.77259557291102</v>
      </c>
      <c r="G49" s="14">
        <f t="shared" si="9"/>
        <v>110.28152747668751</v>
      </c>
    </row>
    <row r="50" spans="2:7" x14ac:dyDescent="0.3">
      <c r="B50" s="14">
        <f t="shared" si="10"/>
        <v>15</v>
      </c>
      <c r="C50" s="14">
        <f t="shared" si="6"/>
        <v>114.19277381516042</v>
      </c>
      <c r="D50" s="14">
        <f t="shared" si="7"/>
        <v>116.27559224585559</v>
      </c>
      <c r="F50" s="14">
        <f t="shared" si="8"/>
        <v>108.93437827469222</v>
      </c>
      <c r="G50" s="14">
        <f t="shared" si="9"/>
        <v>110.57337261264266</v>
      </c>
    </row>
    <row r="51" spans="2:7" x14ac:dyDescent="0.3">
      <c r="B51" s="14">
        <f t="shared" si="10"/>
        <v>16</v>
      </c>
      <c r="C51" s="14">
        <f t="shared" si="6"/>
        <v>114.55833341774159</v>
      </c>
      <c r="D51" s="14">
        <f t="shared" si="7"/>
        <v>116.80776858519371</v>
      </c>
      <c r="F51" s="14">
        <f t="shared" si="8"/>
        <v>109.09616097647344</v>
      </c>
      <c r="G51" s="14">
        <f t="shared" si="9"/>
        <v>110.86521774859779</v>
      </c>
    </row>
    <row r="52" spans="2:7" x14ac:dyDescent="0.3">
      <c r="B52" s="14">
        <f t="shared" si="10"/>
        <v>17</v>
      </c>
      <c r="C52" s="14">
        <f t="shared" si="6"/>
        <v>114.92389302032277</v>
      </c>
      <c r="D52" s="14">
        <f t="shared" si="7"/>
        <v>117.33994492453184</v>
      </c>
      <c r="F52" s="14">
        <f t="shared" si="8"/>
        <v>109.25794367825465</v>
      </c>
      <c r="G52" s="14">
        <f t="shared" si="9"/>
        <v>111.15706288455291</v>
      </c>
    </row>
    <row r="53" spans="2:7" x14ac:dyDescent="0.3">
      <c r="B53" s="14">
        <f t="shared" si="10"/>
        <v>18</v>
      </c>
      <c r="C53" s="14">
        <f t="shared" si="6"/>
        <v>115.28945262290392</v>
      </c>
      <c r="D53" s="14">
        <f t="shared" si="7"/>
        <v>117.87212126386996</v>
      </c>
      <c r="F53" s="14">
        <f t="shared" si="8"/>
        <v>109.41972638003585</v>
      </c>
      <c r="G53" s="14">
        <f t="shared" si="9"/>
        <v>111.44890802050804</v>
      </c>
    </row>
    <row r="54" spans="2:7" x14ac:dyDescent="0.3">
      <c r="B54" s="14">
        <f t="shared" si="10"/>
        <v>19</v>
      </c>
      <c r="C54" s="14">
        <f t="shared" si="6"/>
        <v>115.65501222548509</v>
      </c>
      <c r="D54" s="14">
        <f t="shared" si="7"/>
        <v>118.40429760320808</v>
      </c>
      <c r="F54" s="14">
        <f t="shared" si="8"/>
        <v>109.58150908181706</v>
      </c>
      <c r="G54" s="14">
        <f t="shared" si="9"/>
        <v>111.74075315646317</v>
      </c>
    </row>
    <row r="55" spans="2:7" x14ac:dyDescent="0.3">
      <c r="B55" s="14">
        <f t="shared" si="10"/>
        <v>20</v>
      </c>
      <c r="C55" s="14">
        <f t="shared" si="6"/>
        <v>116.02057182806627</v>
      </c>
      <c r="D55" s="14">
        <f t="shared" si="7"/>
        <v>118.9364739425462</v>
      </c>
      <c r="F55" s="14">
        <f t="shared" si="8"/>
        <v>109.74329178359827</v>
      </c>
      <c r="G55" s="14">
        <f t="shared" si="9"/>
        <v>112.0325982924183</v>
      </c>
    </row>
    <row r="56" spans="2:7" x14ac:dyDescent="0.3">
      <c r="B56" s="14">
        <f t="shared" si="10"/>
        <v>21</v>
      </c>
      <c r="C56" s="14">
        <f t="shared" si="6"/>
        <v>116.38613143064744</v>
      </c>
      <c r="D56" s="14">
        <f t="shared" si="7"/>
        <v>119.46865028188432</v>
      </c>
      <c r="F56" s="14">
        <f t="shared" si="8"/>
        <v>109.90507448537947</v>
      </c>
      <c r="G56" s="14">
        <f t="shared" si="9"/>
        <v>112.32444342837344</v>
      </c>
    </row>
    <row r="57" spans="2:7" x14ac:dyDescent="0.3">
      <c r="B57" s="14">
        <f t="shared" si="10"/>
        <v>22</v>
      </c>
      <c r="C57" s="14">
        <f t="shared" si="6"/>
        <v>116.75169103322861</v>
      </c>
      <c r="D57" s="14">
        <f t="shared" si="7"/>
        <v>120.00082662122244</v>
      </c>
      <c r="F57" s="14">
        <f t="shared" si="8"/>
        <v>110.06685718716069</v>
      </c>
      <c r="G57" s="14">
        <f t="shared" si="9"/>
        <v>112.61628856432857</v>
      </c>
    </row>
    <row r="58" spans="2:7" x14ac:dyDescent="0.3">
      <c r="B58" s="14">
        <f t="shared" si="10"/>
        <v>23</v>
      </c>
      <c r="C58" s="14">
        <f t="shared" si="6"/>
        <v>117.11725063580978</v>
      </c>
      <c r="D58" s="14">
        <f t="shared" si="7"/>
        <v>120.53300296056058</v>
      </c>
      <c r="F58" s="14">
        <f t="shared" si="8"/>
        <v>110.2286398889419</v>
      </c>
      <c r="G58" s="14">
        <f t="shared" si="9"/>
        <v>112.9081337002837</v>
      </c>
    </row>
    <row r="59" spans="2:7" x14ac:dyDescent="0.3">
      <c r="B59" s="14">
        <f t="shared" si="10"/>
        <v>24</v>
      </c>
      <c r="C59" s="14">
        <f t="shared" si="6"/>
        <v>117.48281023839095</v>
      </c>
      <c r="D59" s="14">
        <f t="shared" si="7"/>
        <v>121.0651792998987</v>
      </c>
      <c r="F59" s="14">
        <f t="shared" si="8"/>
        <v>110.39042259072311</v>
      </c>
      <c r="G59" s="14">
        <f t="shared" si="9"/>
        <v>113.19997883623883</v>
      </c>
    </row>
    <row r="60" spans="2:7" x14ac:dyDescent="0.3">
      <c r="B60" s="14">
        <f t="shared" si="10"/>
        <v>25</v>
      </c>
      <c r="C60" s="14">
        <f t="shared" si="6"/>
        <v>117.84836984097213</v>
      </c>
      <c r="D60" s="14">
        <f t="shared" si="7"/>
        <v>121.59735563923682</v>
      </c>
      <c r="F60" s="14">
        <f t="shared" si="8"/>
        <v>110.55220529250431</v>
      </c>
      <c r="G60" s="14">
        <f t="shared" si="9"/>
        <v>113.49182397219396</v>
      </c>
    </row>
    <row r="61" spans="2:7" x14ac:dyDescent="0.3">
      <c r="B61" s="14">
        <f t="shared" si="10"/>
        <v>26</v>
      </c>
      <c r="C61" s="14">
        <f t="shared" si="6"/>
        <v>118.2139294435533</v>
      </c>
      <c r="D61" s="14">
        <f t="shared" si="7"/>
        <v>122.12953197857495</v>
      </c>
      <c r="F61" s="14">
        <f t="shared" si="8"/>
        <v>110.71398799428552</v>
      </c>
      <c r="G61" s="14">
        <f t="shared" si="9"/>
        <v>113.7836691081491</v>
      </c>
    </row>
    <row r="62" spans="2:7" x14ac:dyDescent="0.3">
      <c r="B62" s="14">
        <f t="shared" si="10"/>
        <v>27</v>
      </c>
      <c r="C62" s="14">
        <f t="shared" si="6"/>
        <v>118.57948904613447</v>
      </c>
      <c r="D62" s="14">
        <f t="shared" si="7"/>
        <v>122.66170831791307</v>
      </c>
      <c r="F62" s="14">
        <f t="shared" si="8"/>
        <v>110.87577069606672</v>
      </c>
      <c r="G62" s="14">
        <f t="shared" si="9"/>
        <v>114.07551424410423</v>
      </c>
    </row>
    <row r="63" spans="2:7" x14ac:dyDescent="0.3">
      <c r="B63" s="14">
        <f t="shared" si="10"/>
        <v>28</v>
      </c>
      <c r="C63" s="14">
        <f t="shared" si="6"/>
        <v>118.94504864871564</v>
      </c>
      <c r="D63" s="14">
        <f t="shared" si="7"/>
        <v>123.19388465725119</v>
      </c>
      <c r="F63" s="14">
        <f t="shared" si="8"/>
        <v>111.03755339784794</v>
      </c>
      <c r="G63" s="14">
        <f t="shared" si="9"/>
        <v>114.36735938005936</v>
      </c>
    </row>
    <row r="64" spans="2:7" x14ac:dyDescent="0.3">
      <c r="B64" s="14">
        <f t="shared" si="10"/>
        <v>29</v>
      </c>
      <c r="C64" s="14">
        <f t="shared" si="6"/>
        <v>119.3106082512968</v>
      </c>
      <c r="D64" s="14">
        <f t="shared" si="7"/>
        <v>123.72606099658931</v>
      </c>
      <c r="F64" s="14">
        <f t="shared" si="8"/>
        <v>111.19933609962915</v>
      </c>
      <c r="G64" s="14">
        <f t="shared" si="9"/>
        <v>114.65920451601448</v>
      </c>
    </row>
    <row r="65" spans="2:7" x14ac:dyDescent="0.3">
      <c r="B65" s="14">
        <f t="shared" si="10"/>
        <v>30</v>
      </c>
      <c r="C65" s="14">
        <f t="shared" si="6"/>
        <v>119.67616785387797</v>
      </c>
      <c r="D65" s="14">
        <f t="shared" si="7"/>
        <v>124.25823733592743</v>
      </c>
      <c r="F65" s="14">
        <f t="shared" si="8"/>
        <v>111.36111880141036</v>
      </c>
      <c r="G65" s="14">
        <f t="shared" si="9"/>
        <v>114.95104965196961</v>
      </c>
    </row>
    <row r="66" spans="2:7" x14ac:dyDescent="0.3">
      <c r="B66" s="14">
        <f t="shared" si="10"/>
        <v>31</v>
      </c>
      <c r="C66" s="14">
        <f t="shared" si="6"/>
        <v>120.04172745645914</v>
      </c>
      <c r="D66" s="14">
        <f t="shared" si="7"/>
        <v>124.79041367526555</v>
      </c>
      <c r="F66" s="14">
        <f t="shared" si="8"/>
        <v>111.52290150319156</v>
      </c>
      <c r="G66" s="14">
        <f t="shared" si="9"/>
        <v>115.24289478792474</v>
      </c>
    </row>
    <row r="67" spans="2:7" x14ac:dyDescent="0.3">
      <c r="B67" s="14">
        <f t="shared" si="10"/>
        <v>32</v>
      </c>
      <c r="C67" s="14">
        <f t="shared" si="6"/>
        <v>120.40728705904031</v>
      </c>
      <c r="D67" s="14">
        <f t="shared" si="7"/>
        <v>125.32259001460368</v>
      </c>
      <c r="F67" s="14">
        <f t="shared" si="8"/>
        <v>111.68468420497277</v>
      </c>
      <c r="G67" s="14">
        <f t="shared" si="9"/>
        <v>115.53473992387988</v>
      </c>
    </row>
    <row r="68" spans="2:7" x14ac:dyDescent="0.3">
      <c r="B68" s="14">
        <f t="shared" si="10"/>
        <v>33</v>
      </c>
      <c r="C68" s="14">
        <f t="shared" si="6"/>
        <v>120.77284666162149</v>
      </c>
      <c r="D68" s="14">
        <f t="shared" si="7"/>
        <v>125.8547663539418</v>
      </c>
      <c r="F68" s="14">
        <f t="shared" si="8"/>
        <v>111.84646690675397</v>
      </c>
      <c r="G68" s="14">
        <f t="shared" si="9"/>
        <v>115.82658505983501</v>
      </c>
    </row>
    <row r="69" spans="2:7" x14ac:dyDescent="0.3">
      <c r="B69" s="14">
        <f t="shared" si="10"/>
        <v>34</v>
      </c>
      <c r="C69" s="14">
        <f t="shared" si="6"/>
        <v>121.13840626420266</v>
      </c>
      <c r="D69" s="14">
        <f t="shared" si="7"/>
        <v>126.38694269327993</v>
      </c>
      <c r="F69" s="14">
        <f t="shared" si="8"/>
        <v>112.00824960853519</v>
      </c>
      <c r="G69" s="14">
        <f t="shared" si="9"/>
        <v>116.11843019579014</v>
      </c>
    </row>
    <row r="70" spans="2:7" x14ac:dyDescent="0.3">
      <c r="B70" s="14">
        <f t="shared" si="10"/>
        <v>35</v>
      </c>
      <c r="C70" s="14">
        <f t="shared" si="6"/>
        <v>121.50396586678383</v>
      </c>
      <c r="D70" s="14">
        <f t="shared" si="7"/>
        <v>126.91911903261806</v>
      </c>
      <c r="F70" s="14">
        <f t="shared" si="8"/>
        <v>112.1700323103164</v>
      </c>
      <c r="G70" s="14">
        <f t="shared" si="9"/>
        <v>116.41027533174527</v>
      </c>
    </row>
    <row r="71" spans="2:7" x14ac:dyDescent="0.3">
      <c r="B71" s="14">
        <f>B70+1</f>
        <v>36</v>
      </c>
      <c r="C71" s="14">
        <f t="shared" si="6"/>
        <v>121.869525469365</v>
      </c>
      <c r="D71" s="14">
        <f t="shared" si="7"/>
        <v>127.45129537195618</v>
      </c>
      <c r="F71" s="14">
        <f t="shared" si="8"/>
        <v>112.33181501209761</v>
      </c>
      <c r="G71" s="14">
        <f t="shared" si="9"/>
        <v>116.7021204677004</v>
      </c>
    </row>
  </sheetData>
  <mergeCells count="2">
    <mergeCell ref="F2:G2"/>
    <mergeCell ref="C2:D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96" zoomScaleNormal="96" workbookViewId="0">
      <selection activeCell="K30" sqref="K30"/>
    </sheetView>
  </sheetViews>
  <sheetFormatPr baseColWidth="10"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Données</vt:lpstr>
      <vt:lpstr>Indices</vt:lpstr>
      <vt:lpstr>Courbes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ARTHUR</dc:creator>
  <cp:lastModifiedBy>ARTHUR</cp:lastModifiedBy>
  <dcterms:created xsi:type="dcterms:W3CDTF">2014-05-14T11:57:16Z</dcterms:created>
  <dcterms:modified xsi:type="dcterms:W3CDTF">2014-05-28T06:23:20Z</dcterms:modified>
</cp:coreProperties>
</file>