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0115" windowHeight="6975"/>
  </bookViews>
  <sheets>
    <sheet name="Feuil1" sheetId="1" r:id="rId1"/>
    <sheet name="Feuil2" sheetId="2" r:id="rId2"/>
    <sheet name="Feuil3" sheetId="3" r:id="rId3"/>
  </sheets>
  <calcPr calcId="144525"/>
  <fileRecoveryPr repairLoad="1"/>
</workbook>
</file>

<file path=xl/calcChain.xml><?xml version="1.0" encoding="utf-8"?>
<calcChain xmlns="http://schemas.openxmlformats.org/spreadsheetml/2006/main">
  <c r="C26" i="1" l="1"/>
  <c r="C36" i="1"/>
  <c r="F26" i="1"/>
  <c r="G27" i="1"/>
  <c r="D27" i="1"/>
  <c r="E27" i="1"/>
  <c r="F27" i="1"/>
  <c r="C27" i="1"/>
  <c r="D24" i="1"/>
  <c r="E24" i="1"/>
  <c r="F24" i="1"/>
  <c r="C24" i="1"/>
  <c r="G40" i="1"/>
  <c r="C37" i="1"/>
  <c r="C38" i="1" l="1"/>
  <c r="D36" i="1"/>
  <c r="D37" i="1" s="1"/>
  <c r="D38" i="1" s="1"/>
  <c r="E36" i="1"/>
  <c r="E37" i="1" s="1"/>
  <c r="E38" i="1" s="1"/>
  <c r="F36" i="1"/>
  <c r="F37" i="1" s="1"/>
  <c r="F38" i="1" s="1"/>
  <c r="G36" i="1"/>
  <c r="G37" i="1" s="1"/>
  <c r="G38" i="1" s="1"/>
  <c r="D32" i="1" l="1"/>
  <c r="D33" i="1" s="1"/>
  <c r="D34" i="1" s="1"/>
  <c r="E32" i="1"/>
  <c r="E33" i="1" s="1"/>
  <c r="E34" i="1" s="1"/>
  <c r="F32" i="1"/>
  <c r="F33" i="1" s="1"/>
  <c r="F34" i="1" s="1"/>
  <c r="G32" i="1"/>
  <c r="C32" i="1"/>
  <c r="C33" i="1" s="1"/>
  <c r="C34" i="1" s="1"/>
  <c r="G33" i="1"/>
  <c r="G34" i="1" s="1"/>
  <c r="D26" i="1" l="1"/>
  <c r="E26" i="1"/>
  <c r="G26" i="1"/>
  <c r="A16" i="1" l="1"/>
  <c r="C14" i="1"/>
  <c r="D14" i="1"/>
  <c r="E14" i="1"/>
  <c r="F14" i="1"/>
  <c r="B14" i="1"/>
  <c r="C13" i="1"/>
  <c r="D13" i="1"/>
  <c r="E13" i="1"/>
  <c r="F13" i="1"/>
  <c r="B13" i="1"/>
  <c r="H8" i="1"/>
  <c r="C6" i="1"/>
  <c r="D6" i="1"/>
  <c r="E6" i="1"/>
  <c r="F6" i="1"/>
  <c r="B6" i="1"/>
  <c r="D4" i="1"/>
  <c r="F4" i="1"/>
  <c r="F5" i="1" s="1"/>
  <c r="E4" i="1"/>
  <c r="E5" i="1" s="1"/>
  <c r="D5" i="1"/>
  <c r="C4" i="1"/>
  <c r="C5" i="1" s="1"/>
  <c r="B4" i="1"/>
  <c r="B5" i="1" s="1"/>
</calcChain>
</file>

<file path=xl/sharedStrings.xml><?xml version="1.0" encoding="utf-8"?>
<sst xmlns="http://schemas.openxmlformats.org/spreadsheetml/2006/main" count="40" uniqueCount="31">
  <si>
    <t>me=</t>
  </si>
  <si>
    <t>v</t>
  </si>
  <si>
    <t>me</t>
  </si>
  <si>
    <t>lambda</t>
  </si>
  <si>
    <t>cst planck experimentale</t>
  </si>
  <si>
    <t>freq</t>
  </si>
  <si>
    <t>Wcs=(cst h)</t>
  </si>
  <si>
    <t>Wcs=(cst experimentale)</t>
  </si>
  <si>
    <t>λ (nm)</t>
  </si>
  <si>
    <r>
      <t>v( .10</t>
    </r>
    <r>
      <rPr>
        <vertAlign val="superscript"/>
        <sz val="11"/>
        <color theme="1"/>
        <rFont val="Calibri"/>
        <family val="2"/>
        <scheme val="minor"/>
      </rPr>
      <t>12</t>
    </r>
    <r>
      <rPr>
        <sz val="11"/>
        <color theme="1"/>
        <rFont val="Calibri"/>
        <family val="2"/>
        <scheme val="minor"/>
      </rPr>
      <t xml:space="preserve"> Hz)</t>
    </r>
  </si>
  <si>
    <t>Ec (éléctron) (eV)</t>
  </si>
  <si>
    <t>Ec (éléctron) (J)</t>
  </si>
  <si>
    <t>v (éléctron) (m/s)</t>
  </si>
  <si>
    <t>longueur d'onde</t>
  </si>
  <si>
    <t>fréquence d'onde</t>
  </si>
  <si>
    <t>Energie cinétique</t>
  </si>
  <si>
    <t>vitesse</t>
  </si>
  <si>
    <t>constante de Planck expérimentale</t>
  </si>
  <si>
    <t>Wcs (cst de Planck)</t>
  </si>
  <si>
    <t>Wcs (cst de Planck expérimentale)</t>
  </si>
  <si>
    <t>h</t>
  </si>
  <si>
    <t>Wcs</t>
  </si>
  <si>
    <t>partie 3</t>
  </si>
  <si>
    <t>1/2 me v²</t>
  </si>
  <si>
    <t>k*m²/s²</t>
  </si>
  <si>
    <t>E(J) = hc/w</t>
  </si>
  <si>
    <t>en joule</t>
  </si>
  <si>
    <t>en Ev</t>
  </si>
  <si>
    <t>pb il manque la diff entre 10^12 Hz et les nm!!!</t>
  </si>
  <si>
    <t>jm</t>
  </si>
  <si>
    <t>en nano joule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</si>
</sst>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vertAlign val="superscript"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11" fontId="0" fillId="0" borderId="0" xfId="0" applyNumberFormat="1"/>
    <xf numFmtId="0" fontId="0" fillId="0" borderId="1" xfId="0" applyBorder="1"/>
    <xf numFmtId="0" fontId="1" fillId="0" borderId="1" xfId="0" applyFont="1" applyBorder="1"/>
    <xf numFmtId="11" fontId="0" fillId="0" borderId="1" xfId="0" applyNumberFormat="1" applyBorder="1"/>
    <xf numFmtId="0" fontId="3" fillId="0" borderId="0" xfId="0" applyFont="1" applyFill="1" applyBorder="1"/>
    <xf numFmtId="0" fontId="3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rapport de la fréquence</a:t>
            </a:r>
            <a:r>
              <a:rPr lang="en-US" baseline="0"/>
              <a:t> d'onde et de l'énergie cinétique</a:t>
            </a:r>
          </a:p>
        </c:rich>
      </c:tx>
      <c:layout>
        <c:manualLayout>
          <c:xMode val="edge"/>
          <c:yMode val="edge"/>
          <c:x val="0.31363888888888891"/>
          <c:y val="2.7777777777777776E-2"/>
        </c:manualLayout>
      </c:layout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Feuil1!$B$20</c:f>
              <c:strCache>
                <c:ptCount val="1"/>
                <c:pt idx="0">
                  <c:v>Ec (éléctron) (eV)</c:v>
                </c:pt>
              </c:strCache>
            </c:strRef>
          </c:tx>
          <c:spPr>
            <a:ln w="28575">
              <a:noFill/>
            </a:ln>
          </c:spPr>
          <c:trendline>
            <c:trendlineType val="linear"/>
            <c:dispRSqr val="0"/>
            <c:dispEq val="0"/>
          </c:trendline>
          <c:xVal>
            <c:numRef>
              <c:f>Feuil1!$C$19:$G$19</c:f>
              <c:numCache>
                <c:formatCode>General</c:formatCode>
                <c:ptCount val="5"/>
                <c:pt idx="0">
                  <c:v>519</c:v>
                </c:pt>
                <c:pt idx="1">
                  <c:v>549</c:v>
                </c:pt>
                <c:pt idx="2">
                  <c:v>688</c:v>
                </c:pt>
                <c:pt idx="3">
                  <c:v>822</c:v>
                </c:pt>
                <c:pt idx="4">
                  <c:v>1181</c:v>
                </c:pt>
              </c:numCache>
            </c:numRef>
          </c:xVal>
          <c:yVal>
            <c:numRef>
              <c:f>Feuil1!$C$20:$G$20</c:f>
              <c:numCache>
                <c:formatCode>General</c:formatCode>
                <c:ptCount val="5"/>
                <c:pt idx="0">
                  <c:v>0.21</c:v>
                </c:pt>
                <c:pt idx="1">
                  <c:v>0.33</c:v>
                </c:pt>
                <c:pt idx="2">
                  <c:v>0.9</c:v>
                </c:pt>
                <c:pt idx="3">
                  <c:v>1.46</c:v>
                </c:pt>
                <c:pt idx="4">
                  <c:v>2.94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79135616"/>
        <c:axId val="179136192"/>
      </c:scatterChart>
      <c:valAx>
        <c:axId val="1791356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179136192"/>
        <c:crosses val="autoZero"/>
        <c:crossBetween val="midCat"/>
      </c:valAx>
      <c:valAx>
        <c:axId val="179136192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79135616"/>
        <c:crosses val="autoZero"/>
        <c:crossBetween val="midCat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Feuil1!$B$34</c:f>
              <c:strCache>
                <c:ptCount val="1"/>
                <c:pt idx="0">
                  <c:v>Ec (éléctron) (eV)</c:v>
                </c:pt>
              </c:strCache>
            </c:strRef>
          </c:tx>
          <c:spPr>
            <a:ln w="28575">
              <a:noFill/>
            </a:ln>
          </c:spPr>
          <c:trendline>
            <c:trendlineType val="linear"/>
            <c:dispRSqr val="0"/>
            <c:dispEq val="0"/>
          </c:trendline>
          <c:xVal>
            <c:numRef>
              <c:f>Feuil1!$C$31:$G$31</c:f>
              <c:numCache>
                <c:formatCode>General</c:formatCode>
                <c:ptCount val="5"/>
                <c:pt idx="0">
                  <c:v>519</c:v>
                </c:pt>
                <c:pt idx="1">
                  <c:v>549</c:v>
                </c:pt>
                <c:pt idx="2">
                  <c:v>688</c:v>
                </c:pt>
                <c:pt idx="3">
                  <c:v>822</c:v>
                </c:pt>
                <c:pt idx="4">
                  <c:v>1181</c:v>
                </c:pt>
              </c:numCache>
            </c:numRef>
          </c:xVal>
          <c:yVal>
            <c:numRef>
              <c:f>Feuil1!$C$34:$G$34</c:f>
              <c:numCache>
                <c:formatCode>0.00E+00</c:formatCode>
                <c:ptCount val="5"/>
                <c:pt idx="0">
                  <c:v>0.13508635741685393</c:v>
                </c:pt>
                <c:pt idx="1">
                  <c:v>0.15115463341685392</c:v>
                </c:pt>
                <c:pt idx="2">
                  <c:v>0.23738520708314606</c:v>
                </c:pt>
                <c:pt idx="3">
                  <c:v>0.33886008117303368</c:v>
                </c:pt>
                <c:pt idx="4">
                  <c:v>0.69948204438314598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79137920"/>
        <c:axId val="179138496"/>
      </c:scatterChart>
      <c:valAx>
        <c:axId val="1791379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179138496"/>
        <c:crosses val="autoZero"/>
        <c:crossBetween val="midCat"/>
      </c:valAx>
      <c:valAx>
        <c:axId val="179138496"/>
        <c:scaling>
          <c:orientation val="minMax"/>
        </c:scaling>
        <c:delete val="0"/>
        <c:axPos val="l"/>
        <c:majorGridlines/>
        <c:numFmt formatCode="0.00E+00" sourceLinked="1"/>
        <c:majorTickMark val="out"/>
        <c:minorTickMark val="none"/>
        <c:tickLblPos val="nextTo"/>
        <c:crossAx val="179137920"/>
        <c:crosses val="autoZero"/>
        <c:crossBetween val="midCat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28575">
              <a:noFill/>
            </a:ln>
          </c:spPr>
          <c:trendline>
            <c:trendlineType val="linear"/>
            <c:dispRSqr val="0"/>
            <c:dispEq val="0"/>
          </c:trendline>
          <c:xVal>
            <c:numRef>
              <c:f>Feuil1!$C$19:$G$19</c:f>
              <c:numCache>
                <c:formatCode>General</c:formatCode>
                <c:ptCount val="5"/>
                <c:pt idx="0">
                  <c:v>519</c:v>
                </c:pt>
                <c:pt idx="1">
                  <c:v>549</c:v>
                </c:pt>
                <c:pt idx="2">
                  <c:v>688</c:v>
                </c:pt>
                <c:pt idx="3">
                  <c:v>822</c:v>
                </c:pt>
                <c:pt idx="4">
                  <c:v>1181</c:v>
                </c:pt>
              </c:numCache>
            </c:numRef>
          </c:xVal>
          <c:yVal>
            <c:numRef>
              <c:f>Feuil1!$C$20:$G$20</c:f>
              <c:numCache>
                <c:formatCode>General</c:formatCode>
                <c:ptCount val="5"/>
                <c:pt idx="0">
                  <c:v>0.21</c:v>
                </c:pt>
                <c:pt idx="1">
                  <c:v>0.33</c:v>
                </c:pt>
                <c:pt idx="2">
                  <c:v>0.9</c:v>
                </c:pt>
                <c:pt idx="3">
                  <c:v>1.46</c:v>
                </c:pt>
                <c:pt idx="4">
                  <c:v>2.94</c:v>
                </c:pt>
              </c:numCache>
            </c:numRef>
          </c:yVal>
          <c:smooth val="0"/>
        </c:ser>
        <c:ser>
          <c:idx val="1"/>
          <c:order val="1"/>
          <c:spPr>
            <a:ln w="28575">
              <a:noFill/>
            </a:ln>
          </c:spPr>
          <c:trendline>
            <c:trendlineType val="linear"/>
            <c:dispRSqr val="0"/>
            <c:dispEq val="0"/>
          </c:trendline>
          <c:xVal>
            <c:numRef>
              <c:f>Feuil1!$C$19:$G$19</c:f>
              <c:numCache>
                <c:formatCode>General</c:formatCode>
                <c:ptCount val="5"/>
                <c:pt idx="0">
                  <c:v>519</c:v>
                </c:pt>
                <c:pt idx="1">
                  <c:v>549</c:v>
                </c:pt>
                <c:pt idx="2">
                  <c:v>688</c:v>
                </c:pt>
                <c:pt idx="3">
                  <c:v>822</c:v>
                </c:pt>
                <c:pt idx="4">
                  <c:v>1181</c:v>
                </c:pt>
              </c:numCache>
            </c:numRef>
          </c:xVal>
          <c:yVal>
            <c:numRef>
              <c:f>Feuil1!$C$38:$G$38</c:f>
              <c:numCache>
                <c:formatCode>0.00E+00</c:formatCode>
                <c:ptCount val="5"/>
                <c:pt idx="0">
                  <c:v>2.9516675584091314</c:v>
                </c:pt>
                <c:pt idx="1">
                  <c:v>2.9516675584091314</c:v>
                </c:pt>
                <c:pt idx="2">
                  <c:v>2.9516675584091314</c:v>
                </c:pt>
                <c:pt idx="3">
                  <c:v>2.9516675584091314</c:v>
                </c:pt>
                <c:pt idx="4">
                  <c:v>2.9516675584091314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85376064"/>
        <c:axId val="185375488"/>
      </c:scatterChart>
      <c:valAx>
        <c:axId val="1853760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185375488"/>
        <c:crosses val="autoZero"/>
        <c:crossBetween val="midCat"/>
      </c:valAx>
      <c:valAx>
        <c:axId val="185375488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85376064"/>
        <c:crosses val="autoZero"/>
        <c:crossBetween val="midCat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390525</xdr:colOff>
      <xdr:row>0</xdr:row>
      <xdr:rowOff>0</xdr:rowOff>
    </xdr:from>
    <xdr:to>
      <xdr:col>13</xdr:col>
      <xdr:colOff>447675</xdr:colOff>
      <xdr:row>16</xdr:row>
      <xdr:rowOff>76200</xdr:rowOff>
    </xdr:to>
    <xdr:graphicFrame macro="">
      <xdr:nvGraphicFramePr>
        <xdr:cNvPr id="2" name="Graphique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7</xdr:col>
      <xdr:colOff>714375</xdr:colOff>
      <xdr:row>18</xdr:row>
      <xdr:rowOff>214312</xdr:rowOff>
    </xdr:from>
    <xdr:to>
      <xdr:col>13</xdr:col>
      <xdr:colOff>676275</xdr:colOff>
      <xdr:row>33</xdr:row>
      <xdr:rowOff>42862</xdr:rowOff>
    </xdr:to>
    <xdr:graphicFrame macro="">
      <xdr:nvGraphicFramePr>
        <xdr:cNvPr id="3" name="Graphique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7</xdr:col>
      <xdr:colOff>714375</xdr:colOff>
      <xdr:row>30</xdr:row>
      <xdr:rowOff>14287</xdr:rowOff>
    </xdr:from>
    <xdr:to>
      <xdr:col>13</xdr:col>
      <xdr:colOff>676275</xdr:colOff>
      <xdr:row>44</xdr:row>
      <xdr:rowOff>61912</xdr:rowOff>
    </xdr:to>
    <xdr:graphicFrame macro="">
      <xdr:nvGraphicFramePr>
        <xdr:cNvPr id="4" name="Graphique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43"/>
  <sheetViews>
    <sheetView tabSelected="1" topLeftCell="A18" workbookViewId="0">
      <selection activeCell="D24" sqref="D24"/>
    </sheetView>
  </sheetViews>
  <sheetFormatPr baseColWidth="10" defaultRowHeight="15" x14ac:dyDescent="0.25"/>
  <cols>
    <col min="1" max="1" width="19.28515625" customWidth="1"/>
    <col min="2" max="2" width="17.28515625" customWidth="1"/>
    <col min="3" max="3" width="12" bestFit="1" customWidth="1"/>
    <col min="8" max="8" width="12" bestFit="1" customWidth="1"/>
  </cols>
  <sheetData>
    <row r="2" spans="1:10" x14ac:dyDescent="0.25">
      <c r="A2" t="s">
        <v>2</v>
      </c>
      <c r="B2" s="1">
        <v>9.1089999999999993E-31</v>
      </c>
      <c r="C2" s="1">
        <v>9.1089999999999993E-31</v>
      </c>
      <c r="D2" s="1">
        <v>9.1089999999999993E-31</v>
      </c>
      <c r="E2" s="1">
        <v>9.1089999999999993E-31</v>
      </c>
      <c r="F2" s="1">
        <v>9.1089999999999993E-31</v>
      </c>
    </row>
    <row r="3" spans="1:10" x14ac:dyDescent="0.25">
      <c r="A3" t="s">
        <v>3</v>
      </c>
      <c r="B3" s="1">
        <v>5.7800000000000001E-7</v>
      </c>
      <c r="C3" s="1">
        <v>5.4600000000000005E-7</v>
      </c>
      <c r="D3" s="1">
        <v>4.3599999999999999E-7</v>
      </c>
      <c r="E3" s="1">
        <v>3.65E-7</v>
      </c>
      <c r="F3" s="1">
        <v>2.5400000000000002E-7</v>
      </c>
    </row>
    <row r="4" spans="1:10" x14ac:dyDescent="0.25">
      <c r="B4">
        <f>0.21*B10</f>
        <v>3.3641999999999997E-20</v>
      </c>
      <c r="C4" s="1">
        <f>0.33*C10</f>
        <v>5.2866000000000004E-20</v>
      </c>
      <c r="D4" s="1">
        <f>0.9*D10</f>
        <v>1.4418000000000001E-19</v>
      </c>
      <c r="E4" s="1">
        <f>1.46*E10</f>
        <v>2.3389199999999997E-19</v>
      </c>
      <c r="F4" s="1">
        <f>2.94*F10</f>
        <v>4.7098800000000002E-19</v>
      </c>
    </row>
    <row r="5" spans="1:10" x14ac:dyDescent="0.25">
      <c r="A5" t="s">
        <v>1</v>
      </c>
      <c r="B5">
        <f>SQRT((2*B4)/$B$2)</f>
        <v>271781.91227232467</v>
      </c>
      <c r="C5">
        <f>SQRT((2*C4)/$B$2)</f>
        <v>340696.65733242559</v>
      </c>
      <c r="D5">
        <f>SQRT((2*D4)/$B$2)</f>
        <v>562642.01193400915</v>
      </c>
      <c r="E5">
        <f>SQRT((2*E4)/$B$2)</f>
        <v>716617.36965800228</v>
      </c>
      <c r="F5">
        <f>SQRT((2*F4)/$B$2)</f>
        <v>1016914.7996452909</v>
      </c>
    </row>
    <row r="6" spans="1:10" x14ac:dyDescent="0.25">
      <c r="A6" t="s">
        <v>4</v>
      </c>
      <c r="B6" s="1">
        <f>B5*B3*B2</f>
        <v>1.430932311677614E-31</v>
      </c>
      <c r="C6" s="1">
        <f>C5*C3*C2</f>
        <v>1.6944595949960215E-31</v>
      </c>
      <c r="D6" s="1">
        <f>D5*D3*D2</f>
        <v>2.2345462538042035E-31</v>
      </c>
      <c r="E6" s="1">
        <f>E5*E3*E2</f>
        <v>2.3825986813783811E-31</v>
      </c>
      <c r="F6" s="1">
        <f>F5*F3*F2</f>
        <v>2.352821535132115E-31</v>
      </c>
      <c r="I6" t="s">
        <v>0</v>
      </c>
      <c r="J6" s="1">
        <v>9.1090000000000002E-34</v>
      </c>
    </row>
    <row r="7" spans="1:10" x14ac:dyDescent="0.25">
      <c r="A7" t="s">
        <v>5</v>
      </c>
      <c r="B7" s="1">
        <v>519000000000000</v>
      </c>
      <c r="C7" s="1">
        <v>549000000000000</v>
      </c>
      <c r="D7" s="1">
        <v>688000000000000</v>
      </c>
      <c r="E7" s="1">
        <v>822000000000000</v>
      </c>
      <c r="F7" s="1">
        <v>1181000000000000</v>
      </c>
    </row>
    <row r="8" spans="1:10" x14ac:dyDescent="0.25">
      <c r="H8">
        <f>F4/(1181000000000000)</f>
        <v>3.9880440304826423E-34</v>
      </c>
    </row>
    <row r="10" spans="1:10" x14ac:dyDescent="0.25">
      <c r="B10" s="1">
        <v>1.602E-19</v>
      </c>
      <c r="C10" s="1">
        <v>1.602E-19</v>
      </c>
      <c r="D10" s="1">
        <v>1.602E-19</v>
      </c>
      <c r="E10" s="1">
        <v>1.602E-19</v>
      </c>
      <c r="F10" s="1">
        <v>1.602E-19</v>
      </c>
    </row>
    <row r="13" spans="1:10" x14ac:dyDescent="0.25">
      <c r="A13" t="s">
        <v>6</v>
      </c>
      <c r="B13" s="1">
        <f>6.62E-34*B7-B4</f>
        <v>3.0993599999999998E-19</v>
      </c>
      <c r="C13" s="1">
        <f>6.62E-34*C7-C4</f>
        <v>3.10572E-19</v>
      </c>
      <c r="D13" s="1">
        <f>6.62E-34*D7-D4</f>
        <v>3.11276E-19</v>
      </c>
      <c r="E13" s="1">
        <f>6.62E-34*E7-E4</f>
        <v>3.1027200000000004E-19</v>
      </c>
      <c r="F13" s="1">
        <f>6.62E-34*F7-F4</f>
        <v>3.1083399999999998E-19</v>
      </c>
    </row>
    <row r="14" spans="1:10" x14ac:dyDescent="0.25">
      <c r="A14" t="s">
        <v>7</v>
      </c>
      <c r="B14" s="1">
        <f>B6*B7-B4</f>
        <v>7.4231744976068173E-17</v>
      </c>
      <c r="C14" s="1">
        <f>C6*C7-C4</f>
        <v>9.2972965765281575E-17</v>
      </c>
      <c r="D14" s="1">
        <f>D6*D7-D4</f>
        <v>1.5359260226172919E-16</v>
      </c>
      <c r="E14" s="1">
        <f>E6*E7-E4</f>
        <v>1.9561571960930292E-16</v>
      </c>
      <c r="F14" s="1">
        <f>F6*F7-F4</f>
        <v>2.7739723529910276E-16</v>
      </c>
    </row>
    <row r="16" spans="1:10" x14ac:dyDescent="0.25">
      <c r="A16">
        <f>4*15</f>
        <v>60</v>
      </c>
    </row>
    <row r="18" spans="1:7" x14ac:dyDescent="0.25">
      <c r="A18" s="2" t="s">
        <v>13</v>
      </c>
      <c r="B18" s="3" t="s">
        <v>8</v>
      </c>
      <c r="C18" s="2">
        <v>578</v>
      </c>
      <c r="D18" s="2">
        <v>546</v>
      </c>
      <c r="E18" s="2">
        <v>436</v>
      </c>
      <c r="F18" s="2">
        <v>365</v>
      </c>
      <c r="G18" s="2">
        <v>254</v>
      </c>
    </row>
    <row r="19" spans="1:7" ht="17.25" x14ac:dyDescent="0.25">
      <c r="A19" s="2" t="s">
        <v>14</v>
      </c>
      <c r="B19" s="2" t="s">
        <v>9</v>
      </c>
      <c r="C19" s="2">
        <v>519</v>
      </c>
      <c r="D19" s="2">
        <v>549</v>
      </c>
      <c r="E19" s="2">
        <v>688</v>
      </c>
      <c r="F19" s="2">
        <v>822</v>
      </c>
      <c r="G19" s="2">
        <v>1181</v>
      </c>
    </row>
    <row r="20" spans="1:7" x14ac:dyDescent="0.25">
      <c r="A20" s="2" t="s">
        <v>15</v>
      </c>
      <c r="B20" s="2" t="s">
        <v>10</v>
      </c>
      <c r="C20" s="2">
        <v>0.21</v>
      </c>
      <c r="D20" s="2">
        <v>0.33</v>
      </c>
      <c r="E20" s="2">
        <v>0.9</v>
      </c>
      <c r="F20" s="2">
        <v>1.46</v>
      </c>
      <c r="G20" s="2">
        <v>2.94</v>
      </c>
    </row>
    <row r="21" spans="1:7" x14ac:dyDescent="0.25">
      <c r="A21" s="2"/>
      <c r="B21" s="2" t="s">
        <v>11</v>
      </c>
      <c r="C21" s="4">
        <v>3.3600000000000002E-20</v>
      </c>
      <c r="D21" s="4">
        <v>5.2899999999999999E-20</v>
      </c>
      <c r="E21" s="4">
        <v>1.4399999999999999E-19</v>
      </c>
      <c r="F21" s="4">
        <v>2.3400000000000002E-19</v>
      </c>
      <c r="G21" s="4">
        <v>4.7100000000000004E-19</v>
      </c>
    </row>
    <row r="22" spans="1:7" x14ac:dyDescent="0.25">
      <c r="A22" s="2" t="s">
        <v>16</v>
      </c>
      <c r="B22" s="2" t="s">
        <v>12</v>
      </c>
      <c r="C22" s="4">
        <v>272000</v>
      </c>
      <c r="D22" s="4">
        <v>341000</v>
      </c>
      <c r="E22" s="4">
        <v>563000</v>
      </c>
      <c r="F22" s="4">
        <v>717000</v>
      </c>
      <c r="G22" s="4">
        <v>1020000</v>
      </c>
    </row>
    <row r="23" spans="1:7" x14ac:dyDescent="0.25">
      <c r="A23" s="2"/>
      <c r="B23" s="2"/>
      <c r="C23" s="2"/>
      <c r="D23" s="2"/>
      <c r="E23" s="2"/>
      <c r="F23" s="2"/>
      <c r="G23" s="2"/>
    </row>
    <row r="24" spans="1:7" x14ac:dyDescent="0.25">
      <c r="A24" s="2" t="s">
        <v>17</v>
      </c>
      <c r="B24" s="2" t="s">
        <v>20</v>
      </c>
      <c r="C24">
        <f>(D21-C21)/((D19-C19)*1000000000000)</f>
        <v>6.4333333333333319E-34</v>
      </c>
      <c r="D24">
        <f>(E21-D21)/((E19-D19)*1000000000000)</f>
        <v>6.5539568345323732E-34</v>
      </c>
      <c r="E24">
        <f>(F21-E21)/((F19-E19)*1000000000000)</f>
        <v>6.7164179104477631E-34</v>
      </c>
      <c r="F24">
        <f>(G21-F21)/((G19-F19)*1000000000000)</f>
        <v>6.6016713091922012E-34</v>
      </c>
      <c r="G24" s="4"/>
    </row>
    <row r="25" spans="1:7" x14ac:dyDescent="0.25">
      <c r="A25" s="2"/>
      <c r="B25" s="2"/>
      <c r="C25" s="2"/>
      <c r="D25" s="2"/>
      <c r="E25" s="2"/>
      <c r="F25" s="2"/>
      <c r="G25" s="2"/>
    </row>
    <row r="26" spans="1:7" x14ac:dyDescent="0.25">
      <c r="A26" s="2" t="s">
        <v>18</v>
      </c>
      <c r="B26" s="2" t="s">
        <v>21</v>
      </c>
      <c r="C26" s="4">
        <f>6.62E-34*C19*1000000000000-C21</f>
        <v>3.0997799999999999E-19</v>
      </c>
      <c r="D26" s="4">
        <f>6.62E-34*D19*1000000000000-D21</f>
        <v>3.1053800000000004E-19</v>
      </c>
      <c r="E26" s="4">
        <f>6.62E-34*E19*1000000000000-E21</f>
        <v>3.1145600000000004E-19</v>
      </c>
      <c r="F26" s="4">
        <f>6.62E-34*F19*1000000000000-F21</f>
        <v>3.1016399999999999E-19</v>
      </c>
      <c r="G26" s="4">
        <f>6.62E-34*G19*1000000000000-G21</f>
        <v>3.1082199999999996E-19</v>
      </c>
    </row>
    <row r="27" spans="1:7" x14ac:dyDescent="0.25">
      <c r="A27" s="2" t="s">
        <v>19</v>
      </c>
      <c r="B27" s="2" t="s">
        <v>21</v>
      </c>
      <c r="C27" s="4">
        <f>C24*C19*1000000000000-C21</f>
        <v>3.0028999999999988E-19</v>
      </c>
      <c r="D27" s="4">
        <f t="shared" ref="D27:G27" si="0">D24*D19*1000000000000-D21</f>
        <v>3.0691223021582732E-19</v>
      </c>
      <c r="E27" s="4">
        <f t="shared" si="0"/>
        <v>3.1808955223880613E-19</v>
      </c>
      <c r="F27" s="4">
        <f t="shared" si="0"/>
        <v>3.0865738161559892E-19</v>
      </c>
      <c r="G27" s="4">
        <f>G24*G19*1000000000000-G21</f>
        <v>-4.7100000000000004E-19</v>
      </c>
    </row>
    <row r="28" spans="1:7" x14ac:dyDescent="0.25">
      <c r="C28" s="1"/>
      <c r="D28" s="1"/>
      <c r="E28" s="1"/>
      <c r="F28" s="1"/>
      <c r="G28" s="1"/>
    </row>
    <row r="29" spans="1:7" x14ac:dyDescent="0.25">
      <c r="A29" t="s">
        <v>22</v>
      </c>
    </row>
    <row r="30" spans="1:7" x14ac:dyDescent="0.25">
      <c r="A30" s="2" t="s">
        <v>13</v>
      </c>
      <c r="B30" s="3" t="s">
        <v>8</v>
      </c>
      <c r="C30" s="2">
        <v>420</v>
      </c>
      <c r="D30" s="2">
        <v>420</v>
      </c>
      <c r="E30" s="2">
        <v>420</v>
      </c>
      <c r="F30" s="2">
        <v>420</v>
      </c>
      <c r="G30" s="2">
        <v>420</v>
      </c>
    </row>
    <row r="31" spans="1:7" ht="17.25" x14ac:dyDescent="0.25">
      <c r="A31" s="2" t="s">
        <v>14</v>
      </c>
      <c r="B31" s="2" t="s">
        <v>9</v>
      </c>
      <c r="C31" s="2">
        <v>519</v>
      </c>
      <c r="D31" s="2">
        <v>549</v>
      </c>
      <c r="E31" s="2">
        <v>688</v>
      </c>
      <c r="F31" s="2">
        <v>822</v>
      </c>
      <c r="G31" s="2">
        <v>1181</v>
      </c>
    </row>
    <row r="32" spans="1:7" x14ac:dyDescent="0.25">
      <c r="A32" s="2" t="s">
        <v>16</v>
      </c>
      <c r="B32" s="2" t="s">
        <v>12</v>
      </c>
      <c r="C32" s="4">
        <f>C31*C30</f>
        <v>217980</v>
      </c>
      <c r="D32" s="4">
        <f>D31*D30</f>
        <v>230580</v>
      </c>
      <c r="E32" s="4">
        <f>E31*E30</f>
        <v>288960</v>
      </c>
      <c r="F32" s="4">
        <f>F31*F30</f>
        <v>345240</v>
      </c>
      <c r="G32" s="4">
        <f>G31*G30</f>
        <v>496020</v>
      </c>
    </row>
    <row r="33" spans="1:9" x14ac:dyDescent="0.25">
      <c r="A33" s="2"/>
      <c r="B33" s="2" t="s">
        <v>11</v>
      </c>
      <c r="C33" s="4">
        <f>(1/2)*9.109E-31*C32*C32</f>
        <v>2.1640834458179998E-20</v>
      </c>
      <c r="D33" s="4">
        <f>(1/2)*9.109E-31*D32*D32</f>
        <v>2.4214972273379999E-20</v>
      </c>
      <c r="E33" s="4">
        <f>(1/2)*9.109E-31*E32*E32</f>
        <v>3.8029110174719999E-20</v>
      </c>
      <c r="F33" s="4">
        <f>(1/2)*9.109E-31*F32*F32</f>
        <v>5.4285385003919996E-20</v>
      </c>
      <c r="G33" s="4">
        <f>(1/2)*9.109E-31*G32*G32</f>
        <v>1.1205702351017999E-19</v>
      </c>
      <c r="H33" t="s">
        <v>23</v>
      </c>
      <c r="I33" t="s">
        <v>24</v>
      </c>
    </row>
    <row r="34" spans="1:9" x14ac:dyDescent="0.25">
      <c r="A34" s="5" t="s">
        <v>28</v>
      </c>
      <c r="B34" s="2" t="s">
        <v>10</v>
      </c>
      <c r="C34" s="4">
        <f>C33/1.602E-19</f>
        <v>0.13508635741685393</v>
      </c>
      <c r="D34" s="4">
        <f>D33/1.602E-19</f>
        <v>0.15115463341685392</v>
      </c>
      <c r="E34" s="4">
        <f>E33/1.602E-19</f>
        <v>0.23738520708314606</v>
      </c>
      <c r="F34" s="4">
        <f>F33/1.602E-19</f>
        <v>0.33886008117303368</v>
      </c>
      <c r="G34" s="4">
        <f>G33/1.602E-19</f>
        <v>0.69948204438314598</v>
      </c>
    </row>
    <row r="36" spans="1:9" x14ac:dyDescent="0.25">
      <c r="A36" s="2" t="s">
        <v>25</v>
      </c>
      <c r="B36" s="2" t="s">
        <v>30</v>
      </c>
      <c r="C36" s="4">
        <f>6.62E-34*300000000/C30</f>
        <v>4.7285714285714288E-28</v>
      </c>
      <c r="D36" s="4">
        <f t="shared" ref="D36:G36" si="1">6.62E-34*300000000/D30</f>
        <v>4.7285714285714288E-28</v>
      </c>
      <c r="E36" s="4">
        <f t="shared" si="1"/>
        <v>4.7285714285714288E-28</v>
      </c>
      <c r="F36" s="4">
        <f t="shared" si="1"/>
        <v>4.7285714285714288E-28</v>
      </c>
      <c r="G36" s="4">
        <f t="shared" si="1"/>
        <v>4.7285714285714288E-28</v>
      </c>
    </row>
    <row r="37" spans="1:9" x14ac:dyDescent="0.25">
      <c r="A37" s="2"/>
      <c r="B37" s="2" t="s">
        <v>26</v>
      </c>
      <c r="C37" s="4">
        <f>C36*1000000000</f>
        <v>4.7285714285714284E-19</v>
      </c>
      <c r="D37" s="4">
        <f t="shared" ref="D37:G37" si="2">D36*1000000000</f>
        <v>4.7285714285714284E-19</v>
      </c>
      <c r="E37" s="4">
        <f t="shared" si="2"/>
        <v>4.7285714285714284E-19</v>
      </c>
      <c r="F37" s="4">
        <f t="shared" si="2"/>
        <v>4.7285714285714284E-19</v>
      </c>
      <c r="G37" s="4">
        <f t="shared" si="2"/>
        <v>4.7285714285714284E-19</v>
      </c>
    </row>
    <row r="38" spans="1:9" x14ac:dyDescent="0.25">
      <c r="A38" s="6"/>
      <c r="B38" s="2" t="s">
        <v>27</v>
      </c>
      <c r="C38" s="4">
        <f>C37/1.602E-19</f>
        <v>2.9516675584091314</v>
      </c>
      <c r="D38" s="4">
        <f t="shared" ref="D38:G38" si="3">D37/1.602E-19</f>
        <v>2.9516675584091314</v>
      </c>
      <c r="E38" s="4">
        <f t="shared" si="3"/>
        <v>2.9516675584091314</v>
      </c>
      <c r="F38" s="4">
        <f t="shared" si="3"/>
        <v>2.9516675584091314</v>
      </c>
      <c r="G38" s="4">
        <f t="shared" si="3"/>
        <v>2.9516675584091314</v>
      </c>
    </row>
    <row r="39" spans="1:9" x14ac:dyDescent="0.25">
      <c r="A39" s="2"/>
      <c r="B39" s="2"/>
      <c r="C39" s="2"/>
      <c r="D39" s="2"/>
      <c r="E39" s="2"/>
      <c r="F39" s="2"/>
      <c r="G39" s="2"/>
    </row>
    <row r="40" spans="1:9" x14ac:dyDescent="0.25">
      <c r="G40">
        <f t="shared" ref="D40:G40" si="4">(H21-G21)/(H19-G19)*1000000000000</f>
        <v>3.9881456392887386E-10</v>
      </c>
    </row>
    <row r="43" spans="1:9" x14ac:dyDescent="0.25">
      <c r="B43" t="s">
        <v>29</v>
      </c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gblucky</dc:creator>
  <cp:lastModifiedBy>gblucky</cp:lastModifiedBy>
  <dcterms:created xsi:type="dcterms:W3CDTF">2011-05-18T12:57:01Z</dcterms:created>
  <dcterms:modified xsi:type="dcterms:W3CDTF">2011-05-24T16:30:27Z</dcterms:modified>
</cp:coreProperties>
</file>