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9015" firstSheet="3" activeTab="3"/>
  </bookViews>
  <sheets>
    <sheet name="Manufacturing budget" sheetId="1" r:id="rId1"/>
    <sheet name="Operating budget" sheetId="2" r:id="rId2"/>
    <sheet name="Pro forma income statements" sheetId="3" r:id="rId3"/>
    <sheet name="Pro forma Cash flow" sheetId="4" r:id="rId4"/>
    <sheet name="break-even analysis" sheetId="5" r:id="rId5"/>
    <sheet name="start up expenses" sheetId="6" r:id="rId6"/>
    <sheet name="salaries" sheetId="7" r:id="rId7"/>
    <sheet name="Feuil2" sheetId="8" r:id="rId8"/>
  </sheets>
  <calcPr calcId="125725"/>
</workbook>
</file>

<file path=xl/calcChain.xml><?xml version="1.0" encoding="utf-8"?>
<calcChain xmlns="http://schemas.openxmlformats.org/spreadsheetml/2006/main">
  <c r="L21" i="7"/>
  <c r="K21"/>
  <c r="J21"/>
  <c r="D23" i="6"/>
  <c r="D21"/>
  <c r="B5" i="4"/>
  <c r="C14"/>
  <c r="C15" s="1"/>
  <c r="D14"/>
  <c r="D15" s="1"/>
  <c r="E14"/>
  <c r="E15" s="1"/>
  <c r="F14"/>
  <c r="F15" s="1"/>
  <c r="G14"/>
  <c r="G15" s="1"/>
  <c r="H14"/>
  <c r="H15" s="1"/>
  <c r="I14"/>
  <c r="I15" s="1"/>
  <c r="J14"/>
  <c r="J15" s="1"/>
  <c r="K14"/>
  <c r="K15" s="1"/>
  <c r="L14"/>
  <c r="L15" s="1"/>
  <c r="M14"/>
  <c r="M15" s="1"/>
  <c r="N14"/>
  <c r="N15" s="1"/>
  <c r="O14"/>
  <c r="O15" s="1"/>
  <c r="B14"/>
  <c r="B15" s="1"/>
  <c r="B17" s="1"/>
  <c r="C16" s="1"/>
  <c r="B15" i="3"/>
  <c r="C15"/>
  <c r="D15"/>
  <c r="E15"/>
  <c r="F15"/>
  <c r="G15"/>
  <c r="H15"/>
  <c r="I15"/>
  <c r="J15"/>
  <c r="K15"/>
  <c r="L15"/>
  <c r="M15"/>
  <c r="N15"/>
  <c r="K3"/>
  <c r="O3"/>
  <c r="H3"/>
  <c r="G3"/>
  <c r="F3"/>
  <c r="E3"/>
  <c r="P7"/>
  <c r="P8"/>
  <c r="P9"/>
  <c r="P10"/>
  <c r="P11"/>
  <c r="P12"/>
  <c r="P13"/>
  <c r="P14"/>
  <c r="N3"/>
  <c r="O15"/>
  <c r="M3"/>
  <c r="I3"/>
  <c r="L3"/>
  <c r="J3"/>
  <c r="D3"/>
  <c r="B16"/>
  <c r="C16"/>
  <c r="E11" i="2"/>
  <c r="F11"/>
  <c r="G11"/>
  <c r="D11"/>
  <c r="C11"/>
  <c r="G26"/>
  <c r="C17" i="4" l="1"/>
  <c r="D16" s="1"/>
  <c r="D17" s="1"/>
  <c r="E16" s="1"/>
  <c r="E17" s="1"/>
  <c r="F16" s="1"/>
  <c r="F17" s="1"/>
  <c r="G16" s="1"/>
  <c r="G17" s="1"/>
  <c r="H16" s="1"/>
  <c r="H17" s="1"/>
  <c r="I16" s="1"/>
  <c r="I17" s="1"/>
  <c r="J16" s="1"/>
  <c r="J17" s="1"/>
  <c r="K16" s="1"/>
  <c r="K17" s="1"/>
  <c r="L16" s="1"/>
  <c r="L17" s="1"/>
  <c r="M16" s="1"/>
  <c r="M17" s="1"/>
  <c r="N16" s="1"/>
  <c r="N17" s="1"/>
  <c r="O16" s="1"/>
  <c r="O17" s="1"/>
  <c r="P15" i="3"/>
  <c r="P3"/>
  <c r="O4"/>
  <c r="O5" s="1"/>
  <c r="O16" s="1"/>
  <c r="M4"/>
  <c r="M5" s="1"/>
  <c r="M16" s="1"/>
  <c r="K4"/>
  <c r="K5" s="1"/>
  <c r="K16" s="1"/>
  <c r="I4"/>
  <c r="I5" s="1"/>
  <c r="I16" s="1"/>
  <c r="G4"/>
  <c r="G5" s="1"/>
  <c r="G16" s="1"/>
  <c r="E4"/>
  <c r="E5" s="1"/>
  <c r="E16" s="1"/>
  <c r="D4"/>
  <c r="N4"/>
  <c r="N5" s="1"/>
  <c r="N16" s="1"/>
  <c r="L4"/>
  <c r="L5" s="1"/>
  <c r="L16" s="1"/>
  <c r="J4"/>
  <c r="J5" s="1"/>
  <c r="J16" s="1"/>
  <c r="H4"/>
  <c r="H5" s="1"/>
  <c r="H16" s="1"/>
  <c r="F4"/>
  <c r="F5" s="1"/>
  <c r="F16" s="1"/>
  <c r="P4" l="1"/>
  <c r="D5"/>
  <c r="D16" l="1"/>
  <c r="P16" s="1"/>
  <c r="P5"/>
</calcChain>
</file>

<file path=xl/sharedStrings.xml><?xml version="1.0" encoding="utf-8"?>
<sst xmlns="http://schemas.openxmlformats.org/spreadsheetml/2006/main" count="150" uniqueCount="108">
  <si>
    <t>projected sales (units)</t>
  </si>
  <si>
    <t>available for sale</t>
  </si>
  <si>
    <t>less : beginning inventory</t>
  </si>
  <si>
    <t>total production required</t>
  </si>
  <si>
    <t>January 2010</t>
  </si>
  <si>
    <t>February 2010</t>
  </si>
  <si>
    <t>March 2010</t>
  </si>
  <si>
    <t>April 2010</t>
  </si>
  <si>
    <t>May 2010</t>
  </si>
  <si>
    <t>desired ending inventory(20% of projected sales)</t>
  </si>
  <si>
    <t>Colonne1</t>
  </si>
  <si>
    <t>Total</t>
  </si>
  <si>
    <t>Expenses</t>
  </si>
  <si>
    <t>January</t>
  </si>
  <si>
    <t>February</t>
  </si>
  <si>
    <t>March</t>
  </si>
  <si>
    <t>April</t>
  </si>
  <si>
    <t>May</t>
  </si>
  <si>
    <t>Salaries</t>
  </si>
  <si>
    <t>Rent</t>
  </si>
  <si>
    <t>Utilities</t>
  </si>
  <si>
    <t>Advertising</t>
  </si>
  <si>
    <t>Selling expenses</t>
  </si>
  <si>
    <t>Payroll taxes</t>
  </si>
  <si>
    <t>Depreciation</t>
  </si>
  <si>
    <t>Office expenses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</si>
  <si>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Salesman (1 man &amp; 1 woman)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</si>
  <si>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Téléphone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</si>
  <si>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Boutique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</si>
  <si>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Transmission des paniers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</si>
  <si>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1 personne pour la gestion des stocks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</si>
  <si>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Responsable custom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</si>
  <si>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3 gars qui se démmèrdent.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</si>
  <si>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Responsable achats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</si>
  <si>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4 ouvriers dont 1 livreur (réappro boutique midi et soir)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</si>
  <si>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1 commercial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</si>
  <si>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Porte a porte, démarchage,dégustations</t>
    </r>
  </si>
  <si>
    <t>c nul!</t>
  </si>
  <si>
    <t>Jan</t>
  </si>
  <si>
    <t>Feb</t>
  </si>
  <si>
    <t>Mar</t>
  </si>
  <si>
    <t>Apr</t>
  </si>
  <si>
    <t>June</t>
  </si>
  <si>
    <t>July</t>
  </si>
  <si>
    <t>Aug</t>
  </si>
  <si>
    <t>Sept</t>
  </si>
  <si>
    <t>Oct</t>
  </si>
  <si>
    <t>Nov</t>
  </si>
  <si>
    <t>Dec</t>
  </si>
  <si>
    <t>Totals</t>
  </si>
  <si>
    <t>Sales</t>
  </si>
  <si>
    <t>less Cost of goods sold</t>
  </si>
  <si>
    <t>Gross profit</t>
  </si>
  <si>
    <t>Operating expenses</t>
  </si>
  <si>
    <t>Total operating expenses</t>
  </si>
  <si>
    <t>prix moyen du panier</t>
  </si>
  <si>
    <t>on considère qu'un vendeur vend en moyenne un panier toutes les 15 min, soit 1800 paniers par mois en période pleine</t>
  </si>
  <si>
    <t>Marc</t>
  </si>
  <si>
    <t>Receipts</t>
  </si>
  <si>
    <t>Equipment purchase</t>
  </si>
  <si>
    <t>Cost of goods</t>
  </si>
  <si>
    <t>Sales expense</t>
  </si>
  <si>
    <t>Total disbursements</t>
  </si>
  <si>
    <t>cash flow</t>
  </si>
  <si>
    <t>beginning balance</t>
  </si>
  <si>
    <t>ending balance</t>
  </si>
  <si>
    <t>Disbursements</t>
  </si>
  <si>
    <t>sales</t>
  </si>
  <si>
    <t>Brochures</t>
  </si>
  <si>
    <t>Car for the corporate salesman</t>
  </si>
  <si>
    <t>Car for the custom salesmen</t>
  </si>
  <si>
    <t>Computers</t>
  </si>
  <si>
    <t>Delivery truck</t>
  </si>
  <si>
    <t>Fourniture</t>
  </si>
  <si>
    <t>Interest</t>
  </si>
  <si>
    <t>Legal</t>
  </si>
  <si>
    <t>Rent for 1 month</t>
  </si>
  <si>
    <t>Research and Development</t>
  </si>
  <si>
    <t>Specialised magazine ads</t>
  </si>
  <si>
    <t>Supplies</t>
  </si>
  <si>
    <t>Warehouse</t>
  </si>
  <si>
    <t>Website &amp; online ads</t>
  </si>
  <si>
    <t>Total Expenses</t>
  </si>
  <si>
    <t xml:space="preserve"> </t>
  </si>
  <si>
    <t>Net Income (Loss)</t>
  </si>
  <si>
    <t>Stock manager</t>
  </si>
  <si>
    <t>Salesmen</t>
  </si>
  <si>
    <t>Custom manager</t>
  </si>
  <si>
    <t>Purchasing manager</t>
  </si>
  <si>
    <t>Manufacturers</t>
  </si>
  <si>
    <t>Commercial agent</t>
  </si>
  <si>
    <t>Milestone </t>
  </si>
  <si>
    <t>Start Date </t>
  </si>
  <si>
    <t>End Date </t>
  </si>
  <si>
    <t>Budget </t>
  </si>
  <si>
    <t>Manager </t>
  </si>
  <si>
    <t>Department</t>
  </si>
  <si>
    <t>1. Make sure the business plan will be followed as a road map for the company. </t>
  </si>
  <si>
    <t>31/02/2010</t>
  </si>
  <si>
    <t>CEO</t>
  </si>
  <si>
    <t>Executive board</t>
  </si>
  <si>
    <t>2. Find and buy a warehouse. Then set it up.</t>
  </si>
  <si>
    <t>3. Find and rent a POS. Then set it up.</t>
  </si>
  <si>
    <t>4. Hire and train new employees.</t>
  </si>
  <si>
    <t>5. Production of brochure and website.</t>
  </si>
  <si>
    <t>Employees</t>
  </si>
  <si>
    <t>Marketing</t>
  </si>
  <si>
    <t>6. Sell at least 200 baskets/boxes.</t>
  </si>
</sst>
</file>

<file path=xl/styles.xml><?xml version="1.0" encoding="utf-8"?>
<styleSheet xmlns="http://schemas.openxmlformats.org/spreadsheetml/2006/main">
  <numFmts count="1">
    <numFmt numFmtId="164" formatCode="_-[$$-409]* #,##0.00_ ;_-[$$-409]* \-#,##0.00\ ;_-[$$-409]* &quot;-&quot;??_ ;_-@_ "/>
  </numFmts>
  <fonts count="1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1"/>
      <name val="Courier New"/>
      <family val="3"/>
    </font>
    <font>
      <sz val="11"/>
      <color theme="1"/>
      <name val="Perpetua"/>
      <family val="1"/>
    </font>
    <font>
      <sz val="7.5"/>
      <color theme="1"/>
      <name val="Perpetua"/>
      <family val="1"/>
    </font>
    <font>
      <b/>
      <sz val="7.5"/>
      <color theme="1"/>
      <name val="Perpetua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indent="5"/>
    </xf>
    <xf numFmtId="0" fontId="3" fillId="0" borderId="0" xfId="0" applyFont="1" applyAlignment="1">
      <alignment horizontal="left" indent="10"/>
    </xf>
    <xf numFmtId="0" fontId="4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10" xfId="0" applyBorder="1"/>
    <xf numFmtId="0" fontId="5" fillId="2" borderId="1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1" xfId="0" applyFont="1" applyFill="1" applyBorder="1"/>
    <xf numFmtId="0" fontId="5" fillId="3" borderId="6" xfId="0" applyFont="1" applyFill="1" applyBorder="1"/>
    <xf numFmtId="0" fontId="5" fillId="3" borderId="13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0" xfId="0" applyFont="1" applyFill="1" applyBorder="1"/>
    <xf numFmtId="0" fontId="5" fillId="3" borderId="8" xfId="0" applyFont="1" applyFill="1" applyBorder="1"/>
    <xf numFmtId="0" fontId="5" fillId="3" borderId="14" xfId="0" applyFont="1" applyFill="1" applyBorder="1"/>
    <xf numFmtId="0" fontId="5" fillId="0" borderId="1" xfId="0" applyFont="1" applyBorder="1"/>
    <xf numFmtId="0" fontId="5" fillId="4" borderId="1" xfId="0" applyFont="1" applyFill="1" applyBorder="1"/>
    <xf numFmtId="0" fontId="0" fillId="4" borderId="1" xfId="0" applyFill="1" applyBorder="1"/>
    <xf numFmtId="0" fontId="0" fillId="4" borderId="7" xfId="0" applyFill="1" applyBorder="1"/>
    <xf numFmtId="0" fontId="0" fillId="4" borderId="10" xfId="0" applyFill="1" applyBorder="1"/>
    <xf numFmtId="0" fontId="4" fillId="4" borderId="1" xfId="0" applyFont="1" applyFill="1" applyBorder="1"/>
    <xf numFmtId="164" fontId="0" fillId="3" borderId="9" xfId="0" applyNumberFormat="1" applyFill="1" applyBorder="1"/>
    <xf numFmtId="164" fontId="0" fillId="3" borderId="3" xfId="0" applyNumberFormat="1" applyFill="1" applyBorder="1"/>
    <xf numFmtId="164" fontId="0" fillId="3" borderId="1" xfId="0" applyNumberFormat="1" applyFill="1" applyBorder="1"/>
    <xf numFmtId="0" fontId="6" fillId="0" borderId="0" xfId="0" applyFont="1" applyAlignment="1">
      <alignment horizontal="left" indent="5"/>
    </xf>
    <xf numFmtId="0" fontId="7" fillId="0" borderId="0" xfId="0" applyFont="1" applyAlignment="1">
      <alignment horizontal="left" indent="10"/>
    </xf>
    <xf numFmtId="164" fontId="0" fillId="0" borderId="0" xfId="0" applyNumberFormat="1"/>
    <xf numFmtId="0" fontId="9" fillId="4" borderId="1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14" fontId="9" fillId="3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14" fontId="9" fillId="3" borderId="2" xfId="0" applyNumberFormat="1" applyFont="1" applyFill="1" applyBorder="1" applyAlignment="1">
      <alignment horizontal="right" wrapText="1"/>
    </xf>
    <xf numFmtId="0" fontId="9" fillId="3" borderId="2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14" fontId="8" fillId="3" borderId="3" xfId="0" applyNumberFormat="1" applyFont="1" applyFill="1" applyBorder="1" applyAlignment="1">
      <alignment wrapText="1"/>
    </xf>
    <xf numFmtId="164" fontId="9" fillId="3" borderId="15" xfId="0" applyNumberFormat="1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5" fillId="3" borderId="0" xfId="0" applyFont="1" applyFill="1" applyBorder="1" applyAlignment="1"/>
    <xf numFmtId="0" fontId="5" fillId="3" borderId="12" xfId="0" applyFont="1" applyFill="1" applyBorder="1" applyAlignment="1"/>
    <xf numFmtId="0" fontId="5" fillId="3" borderId="6" xfId="0" applyFont="1" applyFill="1" applyBorder="1"/>
    <xf numFmtId="0" fontId="5" fillId="3" borderId="1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15" xfId="0" applyFont="1" applyFill="1" applyBorder="1"/>
    <xf numFmtId="0" fontId="5" fillId="3" borderId="3" xfId="0" applyFont="1" applyFill="1" applyBorder="1"/>
    <xf numFmtId="0" fontId="0" fillId="0" borderId="5" xfId="0" applyBorder="1"/>
    <xf numFmtId="0" fontId="0" fillId="0" borderId="3" xfId="0" applyBorder="1"/>
    <xf numFmtId="0" fontId="4" fillId="4" borderId="5" xfId="0" applyFont="1" applyFill="1" applyBorder="1"/>
    <xf numFmtId="0" fontId="4" fillId="4" borderId="3" xfId="0" applyFont="1" applyFill="1" applyBorder="1"/>
  </cellXfs>
  <cellStyles count="1">
    <cellStyle name="Normal" xfId="0" builtinId="0"/>
  </cellStyles>
  <dxfs count="5">
    <dxf>
      <numFmt numFmtId="164" formatCode="_-[$$-409]* #,##0.00_ ;_-[$$-409]* \-#,##0.00\ ;_-[$$-409]* &quot;-&quot;??_ ;_-@_ "/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'Pro forma income statements'!$A$3</c:f>
              <c:strCache>
                <c:ptCount val="1"/>
                <c:pt idx="0">
                  <c:v>Sales</c:v>
                </c:pt>
              </c:strCache>
            </c:strRef>
          </c:tx>
          <c:marker>
            <c:symbol val="none"/>
          </c:marker>
          <c:cat>
            <c:strRef>
              <c:f>'Pro forma income statements'!$B$2:$O$2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</c:v>
                </c:pt>
                <c:pt idx="13">
                  <c:v>Feb</c:v>
                </c:pt>
              </c:strCache>
            </c:strRef>
          </c:cat>
          <c:val>
            <c:numRef>
              <c:f>'Pro forma income statements'!$B$5:$O$5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5145</c:v>
                </c:pt>
                <c:pt idx="3">
                  <c:v>15435</c:v>
                </c:pt>
                <c:pt idx="4">
                  <c:v>25725</c:v>
                </c:pt>
                <c:pt idx="5">
                  <c:v>27440</c:v>
                </c:pt>
                <c:pt idx="6">
                  <c:v>29155</c:v>
                </c:pt>
                <c:pt idx="7">
                  <c:v>30870</c:v>
                </c:pt>
                <c:pt idx="8">
                  <c:v>41160</c:v>
                </c:pt>
                <c:pt idx="9">
                  <c:v>37730</c:v>
                </c:pt>
                <c:pt idx="10">
                  <c:v>48020</c:v>
                </c:pt>
                <c:pt idx="11">
                  <c:v>61740</c:v>
                </c:pt>
                <c:pt idx="12">
                  <c:v>61740</c:v>
                </c:pt>
                <c:pt idx="13">
                  <c:v>58310</c:v>
                </c:pt>
              </c:numCache>
            </c:numRef>
          </c:val>
        </c:ser>
        <c:ser>
          <c:idx val="1"/>
          <c:order val="1"/>
          <c:tx>
            <c:strRef>
              <c:f>'Pro forma income statements'!$A$15</c:f>
              <c:strCache>
                <c:ptCount val="1"/>
                <c:pt idx="0">
                  <c:v>Total operating expenses</c:v>
                </c:pt>
              </c:strCache>
            </c:strRef>
          </c:tx>
          <c:marker>
            <c:symbol val="none"/>
          </c:marker>
          <c:cat>
            <c:strRef>
              <c:f>'Pro forma income statements'!$B$2:$O$2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</c:v>
                </c:pt>
                <c:pt idx="13">
                  <c:v>Feb</c:v>
                </c:pt>
              </c:strCache>
            </c:strRef>
          </c:cat>
          <c:val>
            <c:numRef>
              <c:f>'Pro forma income statements'!$B$15:$O$15</c:f>
              <c:numCache>
                <c:formatCode>General</c:formatCode>
                <c:ptCount val="14"/>
                <c:pt idx="0">
                  <c:v>29000</c:v>
                </c:pt>
                <c:pt idx="1">
                  <c:v>25190</c:v>
                </c:pt>
                <c:pt idx="2">
                  <c:v>25190</c:v>
                </c:pt>
                <c:pt idx="3">
                  <c:v>25190</c:v>
                </c:pt>
                <c:pt idx="4">
                  <c:v>20790</c:v>
                </c:pt>
                <c:pt idx="5">
                  <c:v>20790</c:v>
                </c:pt>
                <c:pt idx="6">
                  <c:v>20790</c:v>
                </c:pt>
                <c:pt idx="7">
                  <c:v>22190</c:v>
                </c:pt>
                <c:pt idx="8">
                  <c:v>27170</c:v>
                </c:pt>
                <c:pt idx="9">
                  <c:v>22770</c:v>
                </c:pt>
                <c:pt idx="10">
                  <c:v>28710</c:v>
                </c:pt>
                <c:pt idx="11">
                  <c:v>28710</c:v>
                </c:pt>
                <c:pt idx="12">
                  <c:v>28710</c:v>
                </c:pt>
                <c:pt idx="13">
                  <c:v>28710</c:v>
                </c:pt>
              </c:numCache>
            </c:numRef>
          </c:val>
        </c:ser>
        <c:marker val="1"/>
        <c:axId val="82438400"/>
        <c:axId val="82726912"/>
      </c:lineChart>
      <c:catAx>
        <c:axId val="82438400"/>
        <c:scaling>
          <c:orientation val="minMax"/>
        </c:scaling>
        <c:axPos val="b"/>
        <c:tickLblPos val="nextTo"/>
        <c:crossAx val="82726912"/>
        <c:crosses val="autoZero"/>
        <c:auto val="1"/>
        <c:lblAlgn val="ctr"/>
        <c:lblOffset val="100"/>
      </c:catAx>
      <c:valAx>
        <c:axId val="82726912"/>
        <c:scaling>
          <c:orientation val="minMax"/>
        </c:scaling>
        <c:axPos val="l"/>
        <c:majorGridlines/>
        <c:numFmt formatCode="General" sourceLinked="1"/>
        <c:tickLblPos val="nextTo"/>
        <c:crossAx val="824384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/>
          <a:lstStyle/>
          <a:p>
            <a:pPr>
              <a:defRPr/>
            </a:pPr>
            <a:r>
              <a:rPr lang="en-US"/>
              <a:t>Beginning balance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'Pro forma Cash flow'!$A$16</c:f>
              <c:strCache>
                <c:ptCount val="1"/>
                <c:pt idx="0">
                  <c:v>beginning balance</c:v>
                </c:pt>
              </c:strCache>
            </c:strRef>
          </c:tx>
          <c:marker>
            <c:symbol val="none"/>
          </c:marker>
          <c:cat>
            <c:strRef>
              <c:f>'Pro forma Cash flow'!$B$1:$O$1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Marc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</c:v>
                </c:pt>
                <c:pt idx="13">
                  <c:v>Feb</c:v>
                </c:pt>
              </c:strCache>
            </c:strRef>
          </c:cat>
          <c:val>
            <c:numRef>
              <c:f>'Pro forma Cash flow'!$B$16:$O$16</c:f>
              <c:numCache>
                <c:formatCode>General</c:formatCode>
                <c:ptCount val="14"/>
                <c:pt idx="0">
                  <c:v>500000</c:v>
                </c:pt>
                <c:pt idx="1">
                  <c:v>226600</c:v>
                </c:pt>
                <c:pt idx="2">
                  <c:v>202010</c:v>
                </c:pt>
                <c:pt idx="3">
                  <c:v>182565</c:v>
                </c:pt>
                <c:pt idx="4">
                  <c:v>173410</c:v>
                </c:pt>
                <c:pt idx="5">
                  <c:v>178945</c:v>
                </c:pt>
                <c:pt idx="6">
                  <c:v>186195</c:v>
                </c:pt>
                <c:pt idx="7">
                  <c:v>195160</c:v>
                </c:pt>
                <c:pt idx="8">
                  <c:v>204440</c:v>
                </c:pt>
                <c:pt idx="9">
                  <c:v>219030</c:v>
                </c:pt>
                <c:pt idx="10">
                  <c:v>234590</c:v>
                </c:pt>
                <c:pt idx="11">
                  <c:v>254500</c:v>
                </c:pt>
                <c:pt idx="12">
                  <c:v>288130</c:v>
                </c:pt>
                <c:pt idx="13">
                  <c:v>321760</c:v>
                </c:pt>
              </c:numCache>
            </c:numRef>
          </c:val>
        </c:ser>
        <c:marker val="1"/>
        <c:axId val="83045760"/>
        <c:axId val="83076224"/>
      </c:lineChart>
      <c:catAx>
        <c:axId val="83045760"/>
        <c:scaling>
          <c:orientation val="minMax"/>
        </c:scaling>
        <c:axPos val="b"/>
        <c:tickLblPos val="nextTo"/>
        <c:crossAx val="83076224"/>
        <c:crosses val="autoZero"/>
        <c:auto val="1"/>
        <c:lblAlgn val="ctr"/>
        <c:lblOffset val="100"/>
      </c:catAx>
      <c:valAx>
        <c:axId val="83076224"/>
        <c:scaling>
          <c:orientation val="minMax"/>
        </c:scaling>
        <c:axPos val="l"/>
        <c:majorGridlines/>
        <c:numFmt formatCode="General" sourceLinked="1"/>
        <c:tickLblPos val="nextTo"/>
        <c:crossAx val="830457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247649</xdr:colOff>
      <xdr:row>24</xdr:row>
      <xdr:rowOff>66675</xdr:rowOff>
    </xdr:from>
    <xdr:to>
      <xdr:col>15</xdr:col>
      <xdr:colOff>400049</xdr:colOff>
      <xdr:row>38</xdr:row>
      <xdr:rowOff>142875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400049</xdr:colOff>
      <xdr:row>19</xdr:row>
      <xdr:rowOff>161925</xdr:rowOff>
    </xdr:from>
    <xdr:to>
      <xdr:col>14</xdr:col>
      <xdr:colOff>400050</xdr:colOff>
      <xdr:row>34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704850</xdr:colOff>
      <xdr:row>1</xdr:row>
      <xdr:rowOff>95250</xdr:rowOff>
    </xdr:from>
    <xdr:to>
      <xdr:col>10</xdr:col>
      <xdr:colOff>628650</xdr:colOff>
      <xdr:row>23</xdr:row>
      <xdr:rowOff>95250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990850" y="285750"/>
          <a:ext cx="5257800" cy="419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B2:G7">
  <autoFilter ref="B2:G7"/>
  <tableColumns count="6">
    <tableColumn id="1" name="Colonne1" totalsRowLabel="Total"/>
    <tableColumn id="2" name="January 2010"/>
    <tableColumn id="3" name="February 2010"/>
    <tableColumn id="4" name="March 2010"/>
    <tableColumn id="5" name="April 2010"/>
    <tableColumn id="6" name="May 2010" totalsRowFunction="sum"/>
  </tableColumns>
  <tableStyleInfo name="TableStyleLight9" showFirstColumn="1" showLastColumn="0" showRowStripes="1" showColumnStripes="1"/>
</table>
</file>

<file path=xl/tables/table2.xml><?xml version="1.0" encoding="utf-8"?>
<table xmlns="http://schemas.openxmlformats.org/spreadsheetml/2006/main" id="2" name="Tableau2" displayName="Tableau2" ref="C24:D29" headerRowCount="0" totalsRowShown="0">
  <tableColumns count="2">
    <tableColumn id="1" name="Colonne1"/>
    <tableColumn id="2" name="Colonne2" dataDxfId="0"/>
  </tableColumns>
  <tableStyleInfo name="TableStyleLight16" showFirstColumn="1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7"/>
  <sheetViews>
    <sheetView workbookViewId="0">
      <selection activeCell="C4" sqref="C4:G4"/>
    </sheetView>
  </sheetViews>
  <sheetFormatPr baseColWidth="10" defaultRowHeight="15"/>
  <cols>
    <col min="2" max="2" width="45.28515625" bestFit="1" customWidth="1"/>
    <col min="3" max="3" width="14.28515625" customWidth="1"/>
    <col min="4" max="4" width="15.42578125" customWidth="1"/>
    <col min="5" max="5" width="13" customWidth="1"/>
    <col min="6" max="6" width="11.85546875" customWidth="1"/>
  </cols>
  <sheetData>
    <row r="2" spans="2:7">
      <c r="B2" t="s">
        <v>10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2:7">
      <c r="B3" t="s">
        <v>0</v>
      </c>
      <c r="C3">
        <v>0</v>
      </c>
      <c r="D3">
        <v>0</v>
      </c>
      <c r="E3">
        <v>150</v>
      </c>
      <c r="F3">
        <v>250</v>
      </c>
      <c r="G3">
        <v>350</v>
      </c>
    </row>
    <row r="4" spans="2:7">
      <c r="B4" t="s">
        <v>9</v>
      </c>
      <c r="C4">
        <v>0</v>
      </c>
      <c r="D4">
        <v>50</v>
      </c>
      <c r="E4">
        <v>30</v>
      </c>
      <c r="F4">
        <v>50</v>
      </c>
      <c r="G4">
        <v>70</v>
      </c>
    </row>
    <row r="5" spans="2:7">
      <c r="B5" t="s">
        <v>1</v>
      </c>
      <c r="C5">
        <v>0</v>
      </c>
      <c r="D5">
        <v>50</v>
      </c>
      <c r="E5">
        <v>180</v>
      </c>
      <c r="F5">
        <v>300</v>
      </c>
      <c r="G5">
        <v>420</v>
      </c>
    </row>
    <row r="6" spans="2:7">
      <c r="B6" t="s">
        <v>2</v>
      </c>
      <c r="C6">
        <v>0</v>
      </c>
      <c r="D6">
        <v>0</v>
      </c>
      <c r="E6">
        <v>50</v>
      </c>
      <c r="F6">
        <v>30</v>
      </c>
      <c r="G6">
        <v>50</v>
      </c>
    </row>
    <row r="7" spans="2:7">
      <c r="B7" t="s">
        <v>3</v>
      </c>
      <c r="C7">
        <v>0</v>
      </c>
      <c r="D7">
        <v>50</v>
      </c>
      <c r="E7">
        <v>130</v>
      </c>
      <c r="F7">
        <v>270</v>
      </c>
      <c r="G7">
        <v>370</v>
      </c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2:H26"/>
  <sheetViews>
    <sheetView workbookViewId="0">
      <selection activeCell="B2" sqref="B2:G11"/>
    </sheetView>
  </sheetViews>
  <sheetFormatPr baseColWidth="10" defaultRowHeight="15"/>
  <cols>
    <col min="2" max="2" width="15.85546875" bestFit="1" customWidth="1"/>
  </cols>
  <sheetData>
    <row r="2" spans="2:8">
      <c r="B2" s="20" t="s">
        <v>12</v>
      </c>
      <c r="C2" s="20" t="s">
        <v>13</v>
      </c>
      <c r="D2" s="20" t="s">
        <v>14</v>
      </c>
      <c r="E2" s="20" t="s">
        <v>15</v>
      </c>
      <c r="F2" s="20" t="s">
        <v>16</v>
      </c>
      <c r="G2" s="20" t="s">
        <v>17</v>
      </c>
    </row>
    <row r="3" spans="2:8">
      <c r="B3" s="21" t="s">
        <v>18</v>
      </c>
      <c r="C3" s="4">
        <v>0</v>
      </c>
      <c r="D3" s="4">
        <v>16100</v>
      </c>
      <c r="E3" s="4">
        <v>16100</v>
      </c>
      <c r="F3" s="4">
        <v>16100</v>
      </c>
      <c r="G3" s="4">
        <v>16100</v>
      </c>
    </row>
    <row r="4" spans="2:8">
      <c r="B4" s="20" t="s">
        <v>19</v>
      </c>
      <c r="C4" s="6">
        <v>0</v>
      </c>
      <c r="D4" s="6">
        <v>4000</v>
      </c>
      <c r="E4" s="6">
        <v>4000</v>
      </c>
      <c r="F4" s="6">
        <v>4000</v>
      </c>
      <c r="G4" s="6">
        <v>4000</v>
      </c>
    </row>
    <row r="5" spans="2:8">
      <c r="B5" s="20" t="s">
        <v>20</v>
      </c>
      <c r="C5" s="6">
        <v>150</v>
      </c>
      <c r="D5" s="6">
        <v>150</v>
      </c>
      <c r="E5" s="6">
        <v>150</v>
      </c>
      <c r="F5" s="6">
        <v>150</v>
      </c>
      <c r="G5" s="6">
        <v>150</v>
      </c>
    </row>
    <row r="6" spans="2:8">
      <c r="B6" s="20" t="s">
        <v>21</v>
      </c>
      <c r="C6" s="6">
        <v>13600</v>
      </c>
      <c r="D6" s="6">
        <v>5000</v>
      </c>
      <c r="E6" s="6">
        <v>5000</v>
      </c>
      <c r="F6" s="6">
        <v>5000</v>
      </c>
      <c r="G6" s="6">
        <v>5000</v>
      </c>
    </row>
    <row r="7" spans="2:8">
      <c r="B7" s="20" t="s">
        <v>22</v>
      </c>
      <c r="C7" s="6">
        <v>500</v>
      </c>
      <c r="D7" s="6">
        <v>500</v>
      </c>
      <c r="E7" s="6">
        <v>500</v>
      </c>
      <c r="F7" s="6">
        <v>500</v>
      </c>
      <c r="G7" s="6">
        <v>500</v>
      </c>
    </row>
    <row r="8" spans="2:8">
      <c r="B8" s="20" t="s">
        <v>23</v>
      </c>
      <c r="C8" s="6">
        <v>0</v>
      </c>
      <c r="D8" s="6">
        <v>1610</v>
      </c>
      <c r="E8" s="6">
        <v>1610</v>
      </c>
      <c r="F8" s="6">
        <v>1610</v>
      </c>
      <c r="G8" s="6">
        <v>1610</v>
      </c>
    </row>
    <row r="9" spans="2:8">
      <c r="B9" s="20" t="s">
        <v>24</v>
      </c>
      <c r="C9" s="6">
        <v>600</v>
      </c>
      <c r="D9" s="6">
        <v>600</v>
      </c>
      <c r="E9" s="6">
        <v>600</v>
      </c>
      <c r="F9" s="6">
        <v>600</v>
      </c>
      <c r="G9" s="6">
        <v>600</v>
      </c>
      <c r="H9" t="s">
        <v>37</v>
      </c>
    </row>
    <row r="10" spans="2:8">
      <c r="B10" s="20" t="s">
        <v>25</v>
      </c>
      <c r="C10" s="5">
        <v>14150</v>
      </c>
      <c r="D10" s="5">
        <v>750</v>
      </c>
      <c r="E10" s="5">
        <v>750</v>
      </c>
      <c r="F10" s="5">
        <v>750</v>
      </c>
      <c r="G10" s="5">
        <v>750</v>
      </c>
    </row>
    <row r="11" spans="2:8">
      <c r="B11" s="20" t="s">
        <v>11</v>
      </c>
      <c r="C11" s="3">
        <f>SUM(C3:C10)</f>
        <v>29000</v>
      </c>
      <c r="D11" s="3">
        <f>SUM(D3:D10)</f>
        <v>28710</v>
      </c>
      <c r="E11" s="3">
        <f>SUM(E3:E10)</f>
        <v>28710</v>
      </c>
      <c r="F11" s="3">
        <f>SUM(F3:F10)</f>
        <v>28710</v>
      </c>
      <c r="G11" s="3">
        <f>SUM(G3:G10)</f>
        <v>28710</v>
      </c>
    </row>
    <row r="15" spans="2:8">
      <c r="B15" s="1" t="s">
        <v>26</v>
      </c>
      <c r="G15">
        <v>3000</v>
      </c>
    </row>
    <row r="16" spans="2:8">
      <c r="B16" s="2" t="s">
        <v>27</v>
      </c>
    </row>
    <row r="17" spans="2:7">
      <c r="B17" s="2" t="s">
        <v>28</v>
      </c>
    </row>
    <row r="18" spans="2:7">
      <c r="B18" s="2" t="s">
        <v>29</v>
      </c>
    </row>
    <row r="19" spans="2:7">
      <c r="B19" s="1" t="s">
        <v>30</v>
      </c>
      <c r="G19">
        <v>1500</v>
      </c>
    </row>
    <row r="20" spans="2:7">
      <c r="B20" s="1" t="s">
        <v>31</v>
      </c>
      <c r="G20">
        <v>2000</v>
      </c>
    </row>
    <row r="21" spans="2:7">
      <c r="B21" s="2" t="s">
        <v>32</v>
      </c>
    </row>
    <row r="22" spans="2:7">
      <c r="B22" s="1" t="s">
        <v>33</v>
      </c>
      <c r="G22">
        <v>2000</v>
      </c>
    </row>
    <row r="23" spans="2:7">
      <c r="B23" s="1" t="s">
        <v>34</v>
      </c>
      <c r="G23">
        <v>5600</v>
      </c>
    </row>
    <row r="24" spans="2:7">
      <c r="B24" s="1"/>
    </row>
    <row r="25" spans="2:7">
      <c r="B25" s="1" t="s">
        <v>35</v>
      </c>
      <c r="G25">
        <v>2000</v>
      </c>
    </row>
    <row r="26" spans="2:7">
      <c r="B26" s="2" t="s">
        <v>36</v>
      </c>
      <c r="G26">
        <f>SUM(G15:G25)</f>
        <v>16100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P23"/>
  <sheetViews>
    <sheetView workbookViewId="0">
      <selection activeCell="D3" sqref="D3"/>
    </sheetView>
  </sheetViews>
  <sheetFormatPr baseColWidth="10" defaultRowHeight="15"/>
  <cols>
    <col min="1" max="1" width="18.140625" customWidth="1"/>
    <col min="2" max="4" width="5.7109375" customWidth="1"/>
    <col min="5" max="15" width="5.28515625" customWidth="1"/>
    <col min="16" max="16" width="6.140625" customWidth="1"/>
  </cols>
  <sheetData>
    <row r="2" spans="1:16">
      <c r="A2" s="7"/>
      <c r="B2" s="7" t="s">
        <v>38</v>
      </c>
      <c r="C2" s="7" t="s">
        <v>39</v>
      </c>
      <c r="D2" s="7" t="s">
        <v>40</v>
      </c>
      <c r="E2" s="7" t="s">
        <v>41</v>
      </c>
      <c r="F2" s="7" t="s">
        <v>17</v>
      </c>
      <c r="G2" s="7" t="s">
        <v>42</v>
      </c>
      <c r="H2" s="7" t="s">
        <v>43</v>
      </c>
      <c r="I2" s="7" t="s">
        <v>44</v>
      </c>
      <c r="J2" s="7" t="s">
        <v>45</v>
      </c>
      <c r="K2" s="7" t="s">
        <v>46</v>
      </c>
      <c r="L2" s="7" t="s">
        <v>47</v>
      </c>
      <c r="M2" s="7" t="s">
        <v>48</v>
      </c>
      <c r="N2" s="7" t="s">
        <v>38</v>
      </c>
      <c r="O2" s="7" t="s">
        <v>39</v>
      </c>
      <c r="P2" s="7" t="s">
        <v>49</v>
      </c>
    </row>
    <row r="3" spans="1:16">
      <c r="A3" s="7" t="s">
        <v>50</v>
      </c>
      <c r="B3" s="8">
        <v>0</v>
      </c>
      <c r="C3" s="8">
        <v>0</v>
      </c>
      <c r="D3" s="8">
        <f>B20*150</f>
        <v>7350</v>
      </c>
      <c r="E3" s="8">
        <f>B20*450</f>
        <v>22050</v>
      </c>
      <c r="F3" s="8">
        <f>B20*750</f>
        <v>36750</v>
      </c>
      <c r="G3" s="8">
        <f>B20*800</f>
        <v>39200</v>
      </c>
      <c r="H3" s="8">
        <f>B20*850</f>
        <v>41650</v>
      </c>
      <c r="I3" s="8">
        <f>B20*900</f>
        <v>44100</v>
      </c>
      <c r="J3" s="8">
        <f>B20*1200</f>
        <v>58800</v>
      </c>
      <c r="K3" s="8">
        <f>1100*B20</f>
        <v>53900</v>
      </c>
      <c r="L3" s="8">
        <f>1400*B20</f>
        <v>68600</v>
      </c>
      <c r="M3" s="8">
        <f>1800*B20</f>
        <v>88200</v>
      </c>
      <c r="N3" s="8">
        <f>1800*B20</f>
        <v>88200</v>
      </c>
      <c r="O3" s="8">
        <f>1700*B20</f>
        <v>83300</v>
      </c>
      <c r="P3" s="8">
        <f>SUM(B3:O3)</f>
        <v>632100</v>
      </c>
    </row>
    <row r="4" spans="1:16">
      <c r="A4" s="7" t="s">
        <v>51</v>
      </c>
      <c r="B4" s="9">
        <v>0</v>
      </c>
      <c r="C4" s="9">
        <v>0</v>
      </c>
      <c r="D4" s="9">
        <f>D3*0.3</f>
        <v>2205</v>
      </c>
      <c r="E4" s="9">
        <f t="shared" ref="E4:O4" si="0">E3*0.3</f>
        <v>6615</v>
      </c>
      <c r="F4" s="9">
        <f t="shared" si="0"/>
        <v>11025</v>
      </c>
      <c r="G4" s="9">
        <f t="shared" si="0"/>
        <v>11760</v>
      </c>
      <c r="H4" s="9">
        <f t="shared" si="0"/>
        <v>12495</v>
      </c>
      <c r="I4" s="9">
        <f t="shared" si="0"/>
        <v>13230</v>
      </c>
      <c r="J4" s="9">
        <f t="shared" si="0"/>
        <v>17640</v>
      </c>
      <c r="K4" s="9">
        <f t="shared" si="0"/>
        <v>16170</v>
      </c>
      <c r="L4" s="9">
        <f t="shared" si="0"/>
        <v>20580</v>
      </c>
      <c r="M4" s="9">
        <f t="shared" si="0"/>
        <v>26460</v>
      </c>
      <c r="N4" s="9">
        <f t="shared" si="0"/>
        <v>26460</v>
      </c>
      <c r="O4" s="9">
        <f t="shared" si="0"/>
        <v>24990</v>
      </c>
      <c r="P4" s="9">
        <f>SUM(B4:O4)</f>
        <v>189630</v>
      </c>
    </row>
    <row r="5" spans="1:16">
      <c r="A5" s="7" t="s">
        <v>52</v>
      </c>
      <c r="B5" s="10">
        <v>0</v>
      </c>
      <c r="C5" s="10">
        <v>0</v>
      </c>
      <c r="D5" s="10">
        <f>D3-D4</f>
        <v>5145</v>
      </c>
      <c r="E5" s="10">
        <f t="shared" ref="E5:O5" si="1">E3-E4</f>
        <v>15435</v>
      </c>
      <c r="F5" s="10">
        <f t="shared" si="1"/>
        <v>25725</v>
      </c>
      <c r="G5" s="10">
        <f t="shared" si="1"/>
        <v>27440</v>
      </c>
      <c r="H5" s="10">
        <f t="shared" si="1"/>
        <v>29155</v>
      </c>
      <c r="I5" s="10">
        <f t="shared" si="1"/>
        <v>30870</v>
      </c>
      <c r="J5" s="10">
        <f t="shared" si="1"/>
        <v>41160</v>
      </c>
      <c r="K5" s="10">
        <f t="shared" si="1"/>
        <v>37730</v>
      </c>
      <c r="L5" s="10">
        <f t="shared" si="1"/>
        <v>48020</v>
      </c>
      <c r="M5" s="10">
        <f t="shared" si="1"/>
        <v>61740</v>
      </c>
      <c r="N5" s="10">
        <f t="shared" si="1"/>
        <v>61740</v>
      </c>
      <c r="O5" s="10">
        <f t="shared" si="1"/>
        <v>58310</v>
      </c>
      <c r="P5" s="10">
        <f>SUM(B5:O5)</f>
        <v>442470</v>
      </c>
    </row>
    <row r="6" spans="1:16">
      <c r="A6" s="7" t="s">
        <v>53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>
      <c r="A7" s="7" t="s">
        <v>18</v>
      </c>
      <c r="B7" s="8">
        <v>0</v>
      </c>
      <c r="C7" s="8">
        <v>12900</v>
      </c>
      <c r="D7" s="8">
        <v>12900</v>
      </c>
      <c r="E7" s="8">
        <v>12900</v>
      </c>
      <c r="F7" s="8">
        <v>12900</v>
      </c>
      <c r="G7" s="8">
        <v>12900</v>
      </c>
      <c r="H7" s="8">
        <v>12900</v>
      </c>
      <c r="I7" s="11">
        <v>12900</v>
      </c>
      <c r="J7" s="8">
        <v>14700</v>
      </c>
      <c r="K7" s="12">
        <v>14700</v>
      </c>
      <c r="L7" s="8">
        <v>16100</v>
      </c>
      <c r="M7" s="12">
        <v>16100</v>
      </c>
      <c r="N7" s="8">
        <v>16100</v>
      </c>
      <c r="O7" s="12">
        <v>16100</v>
      </c>
      <c r="P7" s="8">
        <f t="shared" ref="P7:P16" si="2">SUM(B7:O7)</f>
        <v>184100</v>
      </c>
    </row>
    <row r="8" spans="1:16">
      <c r="A8" s="7" t="s">
        <v>19</v>
      </c>
      <c r="B8" s="13">
        <v>0</v>
      </c>
      <c r="C8" s="13">
        <v>4000</v>
      </c>
      <c r="D8" s="13">
        <v>4000</v>
      </c>
      <c r="E8" s="13">
        <v>4000</v>
      </c>
      <c r="F8" s="13">
        <v>4000</v>
      </c>
      <c r="G8" s="13">
        <v>4000</v>
      </c>
      <c r="H8" s="13">
        <v>4000</v>
      </c>
      <c r="I8" s="14">
        <v>4000</v>
      </c>
      <c r="J8" s="13">
        <v>4000</v>
      </c>
      <c r="K8" s="15">
        <v>4000</v>
      </c>
      <c r="L8" s="13">
        <v>4000</v>
      </c>
      <c r="M8" s="15">
        <v>4000</v>
      </c>
      <c r="N8" s="13">
        <v>4000</v>
      </c>
      <c r="O8" s="15">
        <v>4000</v>
      </c>
      <c r="P8" s="13">
        <f t="shared" si="2"/>
        <v>52000</v>
      </c>
    </row>
    <row r="9" spans="1:16">
      <c r="A9" s="7" t="s">
        <v>20</v>
      </c>
      <c r="B9" s="13">
        <v>150</v>
      </c>
      <c r="C9" s="13">
        <v>150</v>
      </c>
      <c r="D9" s="13">
        <v>150</v>
      </c>
      <c r="E9" s="13">
        <v>150</v>
      </c>
      <c r="F9" s="13">
        <v>150</v>
      </c>
      <c r="G9" s="13">
        <v>150</v>
      </c>
      <c r="H9" s="13">
        <v>150</v>
      </c>
      <c r="I9" s="14">
        <v>150</v>
      </c>
      <c r="J9" s="13">
        <v>150</v>
      </c>
      <c r="K9" s="15">
        <v>150</v>
      </c>
      <c r="L9" s="13">
        <v>150</v>
      </c>
      <c r="M9" s="15">
        <v>150</v>
      </c>
      <c r="N9" s="13">
        <v>150</v>
      </c>
      <c r="O9" s="15">
        <v>150</v>
      </c>
      <c r="P9" s="13">
        <f t="shared" si="2"/>
        <v>2100</v>
      </c>
    </row>
    <row r="10" spans="1:16">
      <c r="A10" s="7" t="s">
        <v>21</v>
      </c>
      <c r="B10" s="13">
        <v>13600</v>
      </c>
      <c r="C10" s="13">
        <v>5000</v>
      </c>
      <c r="D10" s="13">
        <v>5000</v>
      </c>
      <c r="E10" s="13">
        <v>5000</v>
      </c>
      <c r="F10" s="13">
        <v>600</v>
      </c>
      <c r="G10" s="13">
        <v>600</v>
      </c>
      <c r="H10" s="13">
        <v>600</v>
      </c>
      <c r="I10" s="14">
        <v>2000</v>
      </c>
      <c r="J10" s="13">
        <v>5000</v>
      </c>
      <c r="K10" s="15">
        <v>600</v>
      </c>
      <c r="L10" s="13">
        <v>5000</v>
      </c>
      <c r="M10" s="15">
        <v>5000</v>
      </c>
      <c r="N10" s="13">
        <v>5000</v>
      </c>
      <c r="O10" s="15">
        <v>5000</v>
      </c>
      <c r="P10" s="13">
        <f t="shared" si="2"/>
        <v>58000</v>
      </c>
    </row>
    <row r="11" spans="1:16">
      <c r="A11" s="7" t="s">
        <v>22</v>
      </c>
      <c r="B11" s="13">
        <v>500</v>
      </c>
      <c r="C11" s="13">
        <v>500</v>
      </c>
      <c r="D11" s="13">
        <v>500</v>
      </c>
      <c r="E11" s="13">
        <v>500</v>
      </c>
      <c r="F11" s="13">
        <v>500</v>
      </c>
      <c r="G11" s="13">
        <v>500</v>
      </c>
      <c r="H11" s="13">
        <v>500</v>
      </c>
      <c r="I11" s="14">
        <v>500</v>
      </c>
      <c r="J11" s="13">
        <v>500</v>
      </c>
      <c r="K11" s="15">
        <v>500</v>
      </c>
      <c r="L11" s="13">
        <v>500</v>
      </c>
      <c r="M11" s="15">
        <v>500</v>
      </c>
      <c r="N11" s="13">
        <v>500</v>
      </c>
      <c r="O11" s="15">
        <v>500</v>
      </c>
      <c r="P11" s="13">
        <f t="shared" si="2"/>
        <v>7000</v>
      </c>
    </row>
    <row r="12" spans="1:16">
      <c r="A12" s="7" t="s">
        <v>23</v>
      </c>
      <c r="B12" s="13">
        <v>0</v>
      </c>
      <c r="C12" s="13">
        <v>1290</v>
      </c>
      <c r="D12" s="13">
        <v>1290</v>
      </c>
      <c r="E12" s="13">
        <v>1290</v>
      </c>
      <c r="F12" s="13">
        <v>1290</v>
      </c>
      <c r="G12" s="13">
        <v>1290</v>
      </c>
      <c r="H12" s="13">
        <v>1290</v>
      </c>
      <c r="I12" s="14">
        <v>1290</v>
      </c>
      <c r="J12" s="13">
        <v>1470</v>
      </c>
      <c r="K12" s="15">
        <v>1470</v>
      </c>
      <c r="L12" s="13">
        <v>1610</v>
      </c>
      <c r="M12" s="15">
        <v>1610</v>
      </c>
      <c r="N12" s="13">
        <v>1610</v>
      </c>
      <c r="O12" s="15">
        <v>1610</v>
      </c>
      <c r="P12" s="13">
        <f t="shared" si="2"/>
        <v>18410</v>
      </c>
    </row>
    <row r="13" spans="1:16">
      <c r="A13" s="7" t="s">
        <v>24</v>
      </c>
      <c r="B13" s="13">
        <v>600</v>
      </c>
      <c r="C13" s="13">
        <v>600</v>
      </c>
      <c r="D13" s="13">
        <v>600</v>
      </c>
      <c r="E13" s="13">
        <v>600</v>
      </c>
      <c r="F13" s="13">
        <v>600</v>
      </c>
      <c r="G13" s="13">
        <v>600</v>
      </c>
      <c r="H13" s="13">
        <v>600</v>
      </c>
      <c r="I13" s="14">
        <v>600</v>
      </c>
      <c r="J13" s="13">
        <v>600</v>
      </c>
      <c r="K13" s="15">
        <v>600</v>
      </c>
      <c r="L13" s="13">
        <v>600</v>
      </c>
      <c r="M13" s="15">
        <v>600</v>
      </c>
      <c r="N13" s="13">
        <v>600</v>
      </c>
      <c r="O13" s="15">
        <v>600</v>
      </c>
      <c r="P13" s="13">
        <f t="shared" si="2"/>
        <v>8400</v>
      </c>
    </row>
    <row r="14" spans="1:16">
      <c r="A14" s="7" t="s">
        <v>25</v>
      </c>
      <c r="B14" s="9">
        <v>14150</v>
      </c>
      <c r="C14" s="9">
        <v>750</v>
      </c>
      <c r="D14" s="9">
        <v>750</v>
      </c>
      <c r="E14" s="9">
        <v>750</v>
      </c>
      <c r="F14" s="9">
        <v>750</v>
      </c>
      <c r="G14" s="9">
        <v>750</v>
      </c>
      <c r="H14" s="9">
        <v>750</v>
      </c>
      <c r="I14" s="16">
        <v>750</v>
      </c>
      <c r="J14" s="9">
        <v>750</v>
      </c>
      <c r="K14" s="17">
        <v>750</v>
      </c>
      <c r="L14" s="9">
        <v>750</v>
      </c>
      <c r="M14" s="17">
        <v>750</v>
      </c>
      <c r="N14" s="9">
        <v>750</v>
      </c>
      <c r="O14" s="17">
        <v>750</v>
      </c>
      <c r="P14" s="9">
        <f t="shared" si="2"/>
        <v>23900</v>
      </c>
    </row>
    <row r="15" spans="1:16">
      <c r="A15" s="7" t="s">
        <v>54</v>
      </c>
      <c r="B15" s="10">
        <f>SUM(B7:B14)</f>
        <v>29000</v>
      </c>
      <c r="C15" s="10">
        <f>SUM(C7:C14)</f>
        <v>25190</v>
      </c>
      <c r="D15" s="10">
        <f>SUM(D7:D14)</f>
        <v>25190</v>
      </c>
      <c r="E15" s="10">
        <f>SUM(E7:E14)</f>
        <v>25190</v>
      </c>
      <c r="F15" s="10">
        <f>SUM(F7:F14)</f>
        <v>20790</v>
      </c>
      <c r="G15" s="10">
        <f t="shared" ref="G15:M15" si="3">SUM(G7:G14)</f>
        <v>20790</v>
      </c>
      <c r="H15" s="10">
        <f t="shared" si="3"/>
        <v>20790</v>
      </c>
      <c r="I15" s="10">
        <f t="shared" si="3"/>
        <v>22190</v>
      </c>
      <c r="J15" s="10">
        <f t="shared" si="3"/>
        <v>27170</v>
      </c>
      <c r="K15" s="10">
        <f t="shared" si="3"/>
        <v>22770</v>
      </c>
      <c r="L15" s="10">
        <f t="shared" si="3"/>
        <v>28710</v>
      </c>
      <c r="M15" s="10">
        <f t="shared" si="3"/>
        <v>28710</v>
      </c>
      <c r="N15" s="10">
        <f t="shared" ref="N15" si="4">SUM(N7:N14)</f>
        <v>28710</v>
      </c>
      <c r="O15" s="10">
        <f t="shared" ref="O15" si="5">SUM(O7:O14)</f>
        <v>28710</v>
      </c>
      <c r="P15" s="10">
        <f t="shared" si="2"/>
        <v>353910</v>
      </c>
    </row>
    <row r="16" spans="1:16">
      <c r="A16" s="7" t="s">
        <v>52</v>
      </c>
      <c r="B16" s="18">
        <f>B5-B15</f>
        <v>-29000</v>
      </c>
      <c r="C16" s="18">
        <f t="shared" ref="C16:M16" si="6">C5-C15</f>
        <v>-25190</v>
      </c>
      <c r="D16" s="18">
        <f t="shared" si="6"/>
        <v>-20045</v>
      </c>
      <c r="E16" s="18">
        <f t="shared" si="6"/>
        <v>-9755</v>
      </c>
      <c r="F16" s="18">
        <f t="shared" si="6"/>
        <v>4935</v>
      </c>
      <c r="G16" s="18">
        <f t="shared" si="6"/>
        <v>6650</v>
      </c>
      <c r="H16" s="18">
        <f t="shared" si="6"/>
        <v>8365</v>
      </c>
      <c r="I16" s="18">
        <f t="shared" si="6"/>
        <v>8680</v>
      </c>
      <c r="J16" s="18">
        <f t="shared" si="6"/>
        <v>13990</v>
      </c>
      <c r="K16" s="18">
        <f t="shared" si="6"/>
        <v>14960</v>
      </c>
      <c r="L16" s="18">
        <f t="shared" si="6"/>
        <v>19310</v>
      </c>
      <c r="M16" s="18">
        <f t="shared" si="6"/>
        <v>33030</v>
      </c>
      <c r="N16" s="18">
        <f t="shared" ref="N16" si="7">N5-N15</f>
        <v>33030</v>
      </c>
      <c r="O16" s="18">
        <f t="shared" ref="O16" si="8">O5-O15</f>
        <v>29600</v>
      </c>
      <c r="P16" s="18">
        <f t="shared" si="2"/>
        <v>88560</v>
      </c>
    </row>
    <row r="20" spans="1:2">
      <c r="A20" t="s">
        <v>55</v>
      </c>
      <c r="B20">
        <v>49</v>
      </c>
    </row>
    <row r="23" spans="1:2">
      <c r="A23" t="s">
        <v>56</v>
      </c>
    </row>
  </sheetData>
  <mergeCells count="1">
    <mergeCell ref="B6:P6"/>
  </mergeCells>
  <conditionalFormatting sqref="B16:P16">
    <cfRule type="cellIs" dxfId="4" priority="2" operator="greaterThan">
      <formula>0</formula>
    </cfRule>
    <cfRule type="cellIs" dxfId="3" priority="1" operator="less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7"/>
  <sheetViews>
    <sheetView tabSelected="1" topLeftCell="A13" workbookViewId="0">
      <selection activeCell="P24" sqref="P24"/>
    </sheetView>
  </sheetViews>
  <sheetFormatPr baseColWidth="10" defaultRowHeight="15"/>
  <cols>
    <col min="1" max="1" width="14.85546875" bestFit="1" customWidth="1"/>
    <col min="2" max="2" width="6.5703125" customWidth="1"/>
    <col min="3" max="15" width="6.140625" customWidth="1"/>
  </cols>
  <sheetData>
    <row r="1" spans="1:15">
      <c r="A1" s="19"/>
      <c r="B1" s="19" t="s">
        <v>38</v>
      </c>
      <c r="C1" s="19" t="s">
        <v>39</v>
      </c>
      <c r="D1" s="19" t="s">
        <v>57</v>
      </c>
      <c r="E1" s="19" t="s">
        <v>41</v>
      </c>
      <c r="F1" s="19" t="s">
        <v>17</v>
      </c>
      <c r="G1" s="19" t="s">
        <v>42</v>
      </c>
      <c r="H1" s="19" t="s">
        <v>43</v>
      </c>
      <c r="I1" s="19" t="s">
        <v>44</v>
      </c>
      <c r="J1" s="19" t="s">
        <v>45</v>
      </c>
      <c r="K1" s="19" t="s">
        <v>46</v>
      </c>
      <c r="L1" s="19" t="s">
        <v>47</v>
      </c>
      <c r="M1" s="19" t="s">
        <v>48</v>
      </c>
      <c r="N1" s="19" t="s">
        <v>38</v>
      </c>
      <c r="O1" s="19" t="s">
        <v>39</v>
      </c>
    </row>
    <row r="2" spans="1:15">
      <c r="A2" s="19" t="s">
        <v>58</v>
      </c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>
      <c r="A3" s="19" t="s">
        <v>67</v>
      </c>
      <c r="B3" s="10">
        <v>0</v>
      </c>
      <c r="C3" s="10">
        <v>0</v>
      </c>
      <c r="D3" s="10">
        <v>7350</v>
      </c>
      <c r="E3" s="10">
        <v>22050</v>
      </c>
      <c r="F3" s="10">
        <v>36750</v>
      </c>
      <c r="G3" s="10">
        <v>39200</v>
      </c>
      <c r="H3" s="10">
        <v>41650</v>
      </c>
      <c r="I3" s="10">
        <v>44100</v>
      </c>
      <c r="J3" s="10">
        <v>58800</v>
      </c>
      <c r="K3" s="10">
        <v>53900</v>
      </c>
      <c r="L3" s="10">
        <v>68600</v>
      </c>
      <c r="M3" s="10">
        <v>88200</v>
      </c>
      <c r="N3" s="10">
        <v>88200</v>
      </c>
      <c r="O3" s="10">
        <v>83300</v>
      </c>
    </row>
    <row r="4" spans="1:15">
      <c r="A4" s="19" t="s">
        <v>66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>
      <c r="A5" s="19" t="s">
        <v>59</v>
      </c>
      <c r="B5" s="8">
        <f>45000+200000</f>
        <v>245000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>
      <c r="A6" s="19" t="s">
        <v>60</v>
      </c>
      <c r="B6" s="13">
        <v>0</v>
      </c>
      <c r="C6" s="13">
        <v>0</v>
      </c>
      <c r="D6" s="13">
        <v>2205</v>
      </c>
      <c r="E6" s="13">
        <v>6615</v>
      </c>
      <c r="F6" s="13">
        <v>11025</v>
      </c>
      <c r="G6" s="13">
        <v>11760</v>
      </c>
      <c r="H6" s="13">
        <v>12495</v>
      </c>
      <c r="I6" s="13">
        <v>13230</v>
      </c>
      <c r="J6" s="13">
        <v>17640</v>
      </c>
      <c r="K6" s="13">
        <v>16170</v>
      </c>
      <c r="L6" s="13">
        <v>20580</v>
      </c>
      <c r="M6" s="13">
        <v>26460</v>
      </c>
      <c r="N6" s="13">
        <v>26460</v>
      </c>
      <c r="O6" s="13">
        <v>24990</v>
      </c>
    </row>
    <row r="7" spans="1:15">
      <c r="A7" s="19" t="s">
        <v>18</v>
      </c>
      <c r="B7" s="13">
        <v>0</v>
      </c>
      <c r="C7" s="13">
        <v>12900</v>
      </c>
      <c r="D7" s="13">
        <v>12900</v>
      </c>
      <c r="E7" s="13">
        <v>12900</v>
      </c>
      <c r="F7" s="13">
        <v>12900</v>
      </c>
      <c r="G7" s="13">
        <v>12900</v>
      </c>
      <c r="H7" s="13">
        <v>12900</v>
      </c>
      <c r="I7" s="13">
        <v>12900</v>
      </c>
      <c r="J7" s="13">
        <v>14700</v>
      </c>
      <c r="K7" s="13">
        <v>14700</v>
      </c>
      <c r="L7" s="13">
        <v>16100</v>
      </c>
      <c r="M7" s="13">
        <v>16100</v>
      </c>
      <c r="N7" s="13">
        <v>16100</v>
      </c>
      <c r="O7" s="13">
        <v>16100</v>
      </c>
    </row>
    <row r="8" spans="1:15">
      <c r="A8" s="19" t="s">
        <v>19</v>
      </c>
      <c r="B8" s="13">
        <v>0</v>
      </c>
      <c r="C8" s="13">
        <v>4000</v>
      </c>
      <c r="D8" s="13">
        <v>4000</v>
      </c>
      <c r="E8" s="13">
        <v>4000</v>
      </c>
      <c r="F8" s="13">
        <v>4000</v>
      </c>
      <c r="G8" s="13">
        <v>4000</v>
      </c>
      <c r="H8" s="13">
        <v>4000</v>
      </c>
      <c r="I8" s="13">
        <v>4000</v>
      </c>
      <c r="J8" s="13">
        <v>4000</v>
      </c>
      <c r="K8" s="13">
        <v>4000</v>
      </c>
      <c r="L8" s="13">
        <v>4000</v>
      </c>
      <c r="M8" s="13">
        <v>4000</v>
      </c>
      <c r="N8" s="13">
        <v>4000</v>
      </c>
      <c r="O8" s="13">
        <v>4000</v>
      </c>
    </row>
    <row r="9" spans="1:15">
      <c r="A9" s="19" t="s">
        <v>20</v>
      </c>
      <c r="B9" s="13">
        <v>150</v>
      </c>
      <c r="C9" s="13">
        <v>150</v>
      </c>
      <c r="D9" s="13">
        <v>150</v>
      </c>
      <c r="E9" s="13">
        <v>150</v>
      </c>
      <c r="F9" s="13">
        <v>150</v>
      </c>
      <c r="G9" s="13">
        <v>150</v>
      </c>
      <c r="H9" s="13">
        <v>150</v>
      </c>
      <c r="I9" s="13">
        <v>150</v>
      </c>
      <c r="J9" s="13">
        <v>150</v>
      </c>
      <c r="K9" s="13">
        <v>150</v>
      </c>
      <c r="L9" s="13">
        <v>150</v>
      </c>
      <c r="M9" s="13">
        <v>150</v>
      </c>
      <c r="N9" s="13">
        <v>150</v>
      </c>
      <c r="O9" s="13">
        <v>150</v>
      </c>
    </row>
    <row r="10" spans="1:15">
      <c r="A10" s="19" t="s">
        <v>21</v>
      </c>
      <c r="B10" s="13">
        <v>13600</v>
      </c>
      <c r="C10" s="13">
        <v>5000</v>
      </c>
      <c r="D10" s="13">
        <v>5000</v>
      </c>
      <c r="E10" s="13">
        <v>5000</v>
      </c>
      <c r="F10" s="13">
        <v>600</v>
      </c>
      <c r="G10" s="13">
        <v>600</v>
      </c>
      <c r="H10" s="13">
        <v>600</v>
      </c>
      <c r="I10" s="13">
        <v>2000</v>
      </c>
      <c r="J10" s="13">
        <v>5000</v>
      </c>
      <c r="K10" s="13">
        <v>600</v>
      </c>
      <c r="L10" s="13">
        <v>5000</v>
      </c>
      <c r="M10" s="13">
        <v>5000</v>
      </c>
      <c r="N10" s="13">
        <v>5000</v>
      </c>
      <c r="O10" s="13">
        <v>5000</v>
      </c>
    </row>
    <row r="11" spans="1:15">
      <c r="A11" s="19" t="s">
        <v>61</v>
      </c>
      <c r="B11" s="13">
        <v>500</v>
      </c>
      <c r="C11" s="13">
        <v>500</v>
      </c>
      <c r="D11" s="13">
        <v>500</v>
      </c>
      <c r="E11" s="13">
        <v>500</v>
      </c>
      <c r="F11" s="13">
        <v>500</v>
      </c>
      <c r="G11" s="13">
        <v>500</v>
      </c>
      <c r="H11" s="13">
        <v>500</v>
      </c>
      <c r="I11" s="13">
        <v>500</v>
      </c>
      <c r="J11" s="13">
        <v>500</v>
      </c>
      <c r="K11" s="13">
        <v>500</v>
      </c>
      <c r="L11" s="13">
        <v>500</v>
      </c>
      <c r="M11" s="13">
        <v>500</v>
      </c>
      <c r="N11" s="13">
        <v>500</v>
      </c>
      <c r="O11" s="13">
        <v>500</v>
      </c>
    </row>
    <row r="12" spans="1:15">
      <c r="A12" s="19" t="s">
        <v>23</v>
      </c>
      <c r="B12" s="13">
        <v>0</v>
      </c>
      <c r="C12" s="13">
        <v>1290</v>
      </c>
      <c r="D12" s="13">
        <v>1290</v>
      </c>
      <c r="E12" s="13">
        <v>1290</v>
      </c>
      <c r="F12" s="13">
        <v>1290</v>
      </c>
      <c r="G12" s="13">
        <v>1290</v>
      </c>
      <c r="H12" s="13">
        <v>1290</v>
      </c>
      <c r="I12" s="13">
        <v>1290</v>
      </c>
      <c r="J12" s="13">
        <v>1470</v>
      </c>
      <c r="K12" s="13">
        <v>1470</v>
      </c>
      <c r="L12" s="13">
        <v>1610</v>
      </c>
      <c r="M12" s="13">
        <v>1610</v>
      </c>
      <c r="N12" s="13">
        <v>1610</v>
      </c>
      <c r="O12" s="13">
        <v>1610</v>
      </c>
    </row>
    <row r="13" spans="1:15">
      <c r="A13" s="19" t="s">
        <v>25</v>
      </c>
      <c r="B13" s="9">
        <v>14150</v>
      </c>
      <c r="C13" s="9">
        <v>750</v>
      </c>
      <c r="D13" s="9">
        <v>750</v>
      </c>
      <c r="E13" s="9">
        <v>750</v>
      </c>
      <c r="F13" s="9">
        <v>750</v>
      </c>
      <c r="G13" s="9">
        <v>750</v>
      </c>
      <c r="H13" s="9">
        <v>750</v>
      </c>
      <c r="I13" s="9">
        <v>750</v>
      </c>
      <c r="J13" s="9">
        <v>750</v>
      </c>
      <c r="K13" s="9">
        <v>750</v>
      </c>
      <c r="L13" s="9">
        <v>750</v>
      </c>
      <c r="M13" s="9">
        <v>750</v>
      </c>
      <c r="N13" s="9">
        <v>750</v>
      </c>
      <c r="O13" s="9">
        <v>750</v>
      </c>
    </row>
    <row r="14" spans="1:15">
      <c r="A14" s="19" t="s">
        <v>62</v>
      </c>
      <c r="B14" s="10">
        <f t="shared" ref="B14:O14" si="0">SUM(B5:B13)</f>
        <v>273400</v>
      </c>
      <c r="C14" s="10">
        <f t="shared" si="0"/>
        <v>24590</v>
      </c>
      <c r="D14" s="10">
        <f t="shared" si="0"/>
        <v>26795</v>
      </c>
      <c r="E14" s="10">
        <f t="shared" si="0"/>
        <v>31205</v>
      </c>
      <c r="F14" s="10">
        <f t="shared" si="0"/>
        <v>31215</v>
      </c>
      <c r="G14" s="10">
        <f t="shared" si="0"/>
        <v>31950</v>
      </c>
      <c r="H14" s="10">
        <f t="shared" si="0"/>
        <v>32685</v>
      </c>
      <c r="I14" s="10">
        <f t="shared" si="0"/>
        <v>34820</v>
      </c>
      <c r="J14" s="10">
        <f t="shared" si="0"/>
        <v>44210</v>
      </c>
      <c r="K14" s="10">
        <f t="shared" si="0"/>
        <v>38340</v>
      </c>
      <c r="L14" s="10">
        <f t="shared" si="0"/>
        <v>48690</v>
      </c>
      <c r="M14" s="10">
        <f t="shared" si="0"/>
        <v>54570</v>
      </c>
      <c r="N14" s="10">
        <f t="shared" si="0"/>
        <v>54570</v>
      </c>
      <c r="O14" s="10">
        <f t="shared" si="0"/>
        <v>53100</v>
      </c>
    </row>
    <row r="15" spans="1:15">
      <c r="A15" s="19" t="s">
        <v>63</v>
      </c>
      <c r="B15" s="18">
        <f t="shared" ref="B15:O15" si="1">B3-B14</f>
        <v>-273400</v>
      </c>
      <c r="C15" s="18">
        <f t="shared" si="1"/>
        <v>-24590</v>
      </c>
      <c r="D15" s="18">
        <f t="shared" si="1"/>
        <v>-19445</v>
      </c>
      <c r="E15" s="18">
        <f t="shared" si="1"/>
        <v>-9155</v>
      </c>
      <c r="F15" s="18">
        <f t="shared" si="1"/>
        <v>5535</v>
      </c>
      <c r="G15" s="18">
        <f t="shared" si="1"/>
        <v>7250</v>
      </c>
      <c r="H15" s="18">
        <f t="shared" si="1"/>
        <v>8965</v>
      </c>
      <c r="I15" s="18">
        <f t="shared" si="1"/>
        <v>9280</v>
      </c>
      <c r="J15" s="18">
        <f t="shared" si="1"/>
        <v>14590</v>
      </c>
      <c r="K15" s="18">
        <f t="shared" si="1"/>
        <v>15560</v>
      </c>
      <c r="L15" s="18">
        <f t="shared" si="1"/>
        <v>19910</v>
      </c>
      <c r="M15" s="18">
        <f t="shared" si="1"/>
        <v>33630</v>
      </c>
      <c r="N15" s="18">
        <f t="shared" si="1"/>
        <v>33630</v>
      </c>
      <c r="O15" s="18">
        <f t="shared" si="1"/>
        <v>30200</v>
      </c>
    </row>
    <row r="16" spans="1:15">
      <c r="A16" s="19" t="s">
        <v>64</v>
      </c>
      <c r="B16" s="10">
        <v>500000</v>
      </c>
      <c r="C16" s="10">
        <f>B17</f>
        <v>226600</v>
      </c>
      <c r="D16" s="10">
        <f t="shared" ref="D16:O16" si="2">C17</f>
        <v>202010</v>
      </c>
      <c r="E16" s="10">
        <f t="shared" si="2"/>
        <v>182565</v>
      </c>
      <c r="F16" s="10">
        <f t="shared" si="2"/>
        <v>173410</v>
      </c>
      <c r="G16" s="10">
        <f t="shared" si="2"/>
        <v>178945</v>
      </c>
      <c r="H16" s="10">
        <f t="shared" si="2"/>
        <v>186195</v>
      </c>
      <c r="I16" s="10">
        <f t="shared" si="2"/>
        <v>195160</v>
      </c>
      <c r="J16" s="10">
        <f t="shared" si="2"/>
        <v>204440</v>
      </c>
      <c r="K16" s="10">
        <f t="shared" si="2"/>
        <v>219030</v>
      </c>
      <c r="L16" s="10">
        <f t="shared" si="2"/>
        <v>234590</v>
      </c>
      <c r="M16" s="10">
        <f t="shared" si="2"/>
        <v>254500</v>
      </c>
      <c r="N16" s="10">
        <f t="shared" si="2"/>
        <v>288130</v>
      </c>
      <c r="O16" s="10">
        <f t="shared" si="2"/>
        <v>321760</v>
      </c>
    </row>
    <row r="17" spans="1:15">
      <c r="A17" s="19" t="s">
        <v>65</v>
      </c>
      <c r="B17" s="10">
        <f>B16+B15</f>
        <v>226600</v>
      </c>
      <c r="C17" s="10">
        <f t="shared" ref="C17:O17" si="3">C16+C15</f>
        <v>202010</v>
      </c>
      <c r="D17" s="10">
        <f t="shared" si="3"/>
        <v>182565</v>
      </c>
      <c r="E17" s="10">
        <f t="shared" si="3"/>
        <v>173410</v>
      </c>
      <c r="F17" s="10">
        <f t="shared" si="3"/>
        <v>178945</v>
      </c>
      <c r="G17" s="10">
        <f t="shared" si="3"/>
        <v>186195</v>
      </c>
      <c r="H17" s="10">
        <f t="shared" si="3"/>
        <v>195160</v>
      </c>
      <c r="I17" s="10">
        <f t="shared" si="3"/>
        <v>204440</v>
      </c>
      <c r="J17" s="10">
        <f t="shared" si="3"/>
        <v>219030</v>
      </c>
      <c r="K17" s="10">
        <f t="shared" si="3"/>
        <v>234590</v>
      </c>
      <c r="L17" s="10">
        <f t="shared" si="3"/>
        <v>254500</v>
      </c>
      <c r="M17" s="10">
        <f t="shared" si="3"/>
        <v>288130</v>
      </c>
      <c r="N17" s="10">
        <f t="shared" si="3"/>
        <v>321760</v>
      </c>
      <c r="O17" s="10">
        <f t="shared" si="3"/>
        <v>351960</v>
      </c>
    </row>
  </sheetData>
  <mergeCells count="2">
    <mergeCell ref="B4:O4"/>
    <mergeCell ref="B2:O2"/>
  </mergeCells>
  <conditionalFormatting sqref="B15:O15">
    <cfRule type="cellIs" dxfId="2" priority="2" operator="lessThan">
      <formula>0</formula>
    </cfRule>
    <cfRule type="cellIs" dxfId="1" priority="3" operator="greaterThan">
      <formula>0</formula>
    </cfRule>
  </conditionalFormatting>
  <pageMargins left="0.7" right="0.7" top="0.75" bottom="0.75" header="0.3" footer="0.3"/>
  <pageSetup paperSize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1" sqref="L11"/>
    </sheetView>
  </sheetViews>
  <sheetFormatPr baseColWidth="10"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C5:D23"/>
  <sheetViews>
    <sheetView workbookViewId="0">
      <selection activeCell="G17" sqref="G17"/>
    </sheetView>
  </sheetViews>
  <sheetFormatPr baseColWidth="10" defaultRowHeight="15"/>
  <cols>
    <col min="3" max="3" width="28.42578125" bestFit="1" customWidth="1"/>
    <col min="4" max="4" width="12.85546875" bestFit="1" customWidth="1"/>
  </cols>
  <sheetData>
    <row r="5" spans="3:4">
      <c r="C5" s="52" t="s">
        <v>12</v>
      </c>
      <c r="D5" s="53"/>
    </row>
    <row r="6" spans="3:4">
      <c r="C6" s="22" t="s">
        <v>68</v>
      </c>
      <c r="D6" s="24">
        <v>500</v>
      </c>
    </row>
    <row r="7" spans="3:4">
      <c r="C7" s="22" t="s">
        <v>69</v>
      </c>
      <c r="D7" s="24">
        <v>12000</v>
      </c>
    </row>
    <row r="8" spans="3:4">
      <c r="C8" s="22" t="s">
        <v>70</v>
      </c>
      <c r="D8" s="24">
        <v>8000</v>
      </c>
    </row>
    <row r="9" spans="3:4">
      <c r="C9" s="22" t="s">
        <v>71</v>
      </c>
      <c r="D9" s="24">
        <v>4000</v>
      </c>
    </row>
    <row r="10" spans="3:4">
      <c r="C10" s="22" t="s">
        <v>72</v>
      </c>
      <c r="D10" s="24">
        <v>15000</v>
      </c>
    </row>
    <row r="11" spans="3:4">
      <c r="C11" s="22" t="s">
        <v>73</v>
      </c>
      <c r="D11" s="24">
        <v>10000</v>
      </c>
    </row>
    <row r="12" spans="3:4">
      <c r="C12" s="22" t="s">
        <v>74</v>
      </c>
      <c r="D12" s="24">
        <v>0</v>
      </c>
    </row>
    <row r="13" spans="3:4">
      <c r="C13" s="22" t="s">
        <v>75</v>
      </c>
      <c r="D13" s="24">
        <v>300</v>
      </c>
    </row>
    <row r="14" spans="3:4">
      <c r="C14" s="22" t="s">
        <v>76</v>
      </c>
      <c r="D14" s="24">
        <v>4000</v>
      </c>
    </row>
    <row r="15" spans="3:4">
      <c r="C15" s="22" t="s">
        <v>77</v>
      </c>
      <c r="D15" s="24">
        <v>5000</v>
      </c>
    </row>
    <row r="16" spans="3:4">
      <c r="C16" s="22" t="s">
        <v>78</v>
      </c>
      <c r="D16" s="24">
        <v>10000</v>
      </c>
    </row>
    <row r="17" spans="3:4">
      <c r="C17" s="22" t="s">
        <v>79</v>
      </c>
      <c r="D17" s="24">
        <v>500</v>
      </c>
    </row>
    <row r="18" spans="3:4">
      <c r="C18" s="22" t="s">
        <v>20</v>
      </c>
      <c r="D18" s="24">
        <v>150</v>
      </c>
    </row>
    <row r="19" spans="3:4">
      <c r="C19" s="22" t="s">
        <v>80</v>
      </c>
      <c r="D19" s="24">
        <v>200000</v>
      </c>
    </row>
    <row r="20" spans="3:4">
      <c r="C20" s="22" t="s">
        <v>81</v>
      </c>
      <c r="D20" s="24">
        <v>3600</v>
      </c>
    </row>
    <row r="21" spans="3:4">
      <c r="C21" s="23" t="s">
        <v>82</v>
      </c>
      <c r="D21" s="26">
        <f>SUM(D6:D20)</f>
        <v>273050</v>
      </c>
    </row>
    <row r="22" spans="3:4">
      <c r="C22" s="50" t="s">
        <v>83</v>
      </c>
      <c r="D22" s="51"/>
    </row>
    <row r="23" spans="3:4">
      <c r="C23" s="23" t="s">
        <v>84</v>
      </c>
      <c r="D23" s="25">
        <f>-1*D21</f>
        <v>-273050</v>
      </c>
    </row>
  </sheetData>
  <mergeCells count="2">
    <mergeCell ref="C22:D22"/>
    <mergeCell ref="C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C4:L29"/>
  <sheetViews>
    <sheetView topLeftCell="A13" workbookViewId="0">
      <selection activeCell="C24" sqref="C24:D29"/>
    </sheetView>
  </sheetViews>
  <sheetFormatPr baseColWidth="10" defaultRowHeight="15"/>
  <cols>
    <col min="3" max="3" width="18.85546875" bestFit="1" customWidth="1"/>
    <col min="4" max="4" width="11.5703125" customWidth="1"/>
  </cols>
  <sheetData>
    <row r="4" spans="3:12">
      <c r="C4" s="27"/>
      <c r="J4">
        <v>1800</v>
      </c>
      <c r="K4">
        <v>1800</v>
      </c>
      <c r="L4">
        <v>1800</v>
      </c>
    </row>
    <row r="5" spans="3:12">
      <c r="C5" s="28"/>
      <c r="K5">
        <v>1800</v>
      </c>
      <c r="L5">
        <v>1800</v>
      </c>
    </row>
    <row r="6" spans="3:12">
      <c r="C6" s="28"/>
    </row>
    <row r="7" spans="3:12">
      <c r="C7" s="28"/>
    </row>
    <row r="8" spans="3:12">
      <c r="C8" s="27"/>
      <c r="J8">
        <v>1400</v>
      </c>
      <c r="K8">
        <v>1400</v>
      </c>
      <c r="L8">
        <v>1400</v>
      </c>
    </row>
    <row r="9" spans="3:12">
      <c r="C9" s="28"/>
    </row>
    <row r="10" spans="3:12">
      <c r="C10" s="27"/>
      <c r="J10">
        <v>1700</v>
      </c>
      <c r="K10">
        <v>1700</v>
      </c>
      <c r="L10">
        <v>1700</v>
      </c>
    </row>
    <row r="11" spans="3:12">
      <c r="C11" s="28"/>
    </row>
    <row r="12" spans="3:12">
      <c r="C12" s="27"/>
      <c r="J12">
        <v>2000</v>
      </c>
      <c r="K12">
        <v>2000</v>
      </c>
      <c r="L12">
        <v>2000</v>
      </c>
    </row>
    <row r="13" spans="3:12">
      <c r="C13" s="28"/>
    </row>
    <row r="14" spans="3:12">
      <c r="C14" s="28"/>
      <c r="J14">
        <v>1400</v>
      </c>
      <c r="K14">
        <v>1400</v>
      </c>
      <c r="L14">
        <v>1400</v>
      </c>
    </row>
    <row r="15" spans="3:12">
      <c r="C15" s="27"/>
      <c r="J15">
        <v>1400</v>
      </c>
      <c r="K15">
        <v>1400</v>
      </c>
      <c r="L15">
        <v>1400</v>
      </c>
    </row>
    <row r="16" spans="3:12">
      <c r="C16" s="28"/>
      <c r="J16">
        <v>1400</v>
      </c>
      <c r="K16">
        <v>1400</v>
      </c>
      <c r="L16">
        <v>1400</v>
      </c>
    </row>
    <row r="17" spans="3:12">
      <c r="C17" s="28"/>
      <c r="J17">
        <v>0</v>
      </c>
      <c r="K17">
        <v>0</v>
      </c>
      <c r="L17">
        <v>1400</v>
      </c>
    </row>
    <row r="18" spans="3:12">
      <c r="C18" s="27"/>
      <c r="J18">
        <v>1800</v>
      </c>
      <c r="K18">
        <v>1800</v>
      </c>
      <c r="L18">
        <v>1800</v>
      </c>
    </row>
    <row r="19" spans="3:12">
      <c r="C19" s="28"/>
    </row>
    <row r="20" spans="3:12">
      <c r="C20" s="28"/>
    </row>
    <row r="21" spans="3:12">
      <c r="J21">
        <f>SUM(J4:J20)</f>
        <v>12900</v>
      </c>
      <c r="K21">
        <f>SUM(K4:K20)</f>
        <v>14700</v>
      </c>
      <c r="L21">
        <f>SUM(L4:L20)</f>
        <v>16100</v>
      </c>
    </row>
    <row r="22" spans="3:12">
      <c r="J22">
        <v>12900</v>
      </c>
      <c r="K22">
        <v>14700</v>
      </c>
      <c r="L22">
        <v>16100</v>
      </c>
    </row>
    <row r="24" spans="3:12">
      <c r="C24" t="s">
        <v>86</v>
      </c>
      <c r="D24" s="29">
        <v>1800</v>
      </c>
    </row>
    <row r="25" spans="3:12">
      <c r="C25" t="s">
        <v>85</v>
      </c>
      <c r="D25" s="29">
        <v>1400</v>
      </c>
    </row>
    <row r="26" spans="3:12">
      <c r="C26" t="s">
        <v>87</v>
      </c>
      <c r="D26" s="29">
        <v>1700</v>
      </c>
    </row>
    <row r="27" spans="3:12">
      <c r="C27" t="s">
        <v>88</v>
      </c>
      <c r="D27" s="29">
        <v>2000</v>
      </c>
    </row>
    <row r="28" spans="3:12">
      <c r="C28" t="s">
        <v>89</v>
      </c>
      <c r="D28" s="29">
        <v>1400</v>
      </c>
    </row>
    <row r="29" spans="3:12">
      <c r="C29" t="s">
        <v>90</v>
      </c>
      <c r="D29" s="29">
        <v>1800</v>
      </c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E13:J20"/>
  <sheetViews>
    <sheetView topLeftCell="A7" workbookViewId="0">
      <selection activeCell="E13" sqref="E13:J20"/>
    </sheetView>
  </sheetViews>
  <sheetFormatPr baseColWidth="10" defaultRowHeight="15"/>
  <cols>
    <col min="5" max="5" width="25.28515625" bestFit="1" customWidth="1"/>
    <col min="6" max="6" width="7.28515625" bestFit="1" customWidth="1"/>
    <col min="7" max="7" width="15.140625" bestFit="1" customWidth="1"/>
    <col min="8" max="8" width="8.7109375" bestFit="1" customWidth="1"/>
    <col min="9" max="9" width="7.5703125" bestFit="1" customWidth="1"/>
    <col min="10" max="10" width="10.42578125" bestFit="1" customWidth="1"/>
  </cols>
  <sheetData>
    <row r="13" spans="5:10" ht="19.5">
      <c r="E13" s="32" t="s">
        <v>91</v>
      </c>
      <c r="F13" s="32" t="s">
        <v>92</v>
      </c>
      <c r="G13" s="32" t="s">
        <v>93</v>
      </c>
      <c r="H13" s="32" t="s">
        <v>94</v>
      </c>
      <c r="I13" s="32" t="s">
        <v>95</v>
      </c>
      <c r="J13" s="32" t="s">
        <v>96</v>
      </c>
    </row>
    <row r="14" spans="5:10" ht="19.5">
      <c r="E14" s="30" t="s">
        <v>97</v>
      </c>
      <c r="F14" s="33">
        <v>40179</v>
      </c>
      <c r="G14" s="33" t="s">
        <v>98</v>
      </c>
      <c r="H14" s="34">
        <v>0</v>
      </c>
      <c r="I14" s="35" t="s">
        <v>99</v>
      </c>
      <c r="J14" s="35" t="s">
        <v>100</v>
      </c>
    </row>
    <row r="15" spans="5:10" ht="19.5">
      <c r="E15" s="30" t="s">
        <v>101</v>
      </c>
      <c r="F15" s="33">
        <v>40179</v>
      </c>
      <c r="G15" s="33">
        <v>40185</v>
      </c>
      <c r="H15" s="34">
        <v>220650</v>
      </c>
      <c r="I15" s="35" t="s">
        <v>99</v>
      </c>
      <c r="J15" s="35" t="s">
        <v>100</v>
      </c>
    </row>
    <row r="16" spans="5:10">
      <c r="E16" s="30" t="s">
        <v>102</v>
      </c>
      <c r="F16" s="33">
        <v>40179</v>
      </c>
      <c r="G16" s="33">
        <v>40192</v>
      </c>
      <c r="H16" s="34">
        <v>4000</v>
      </c>
      <c r="I16" s="35" t="s">
        <v>99</v>
      </c>
      <c r="J16" s="35" t="s">
        <v>100</v>
      </c>
    </row>
    <row r="17" spans="5:10">
      <c r="E17" s="30" t="s">
        <v>103</v>
      </c>
      <c r="F17" s="33">
        <v>40185</v>
      </c>
      <c r="G17" s="33">
        <v>40209</v>
      </c>
      <c r="H17" s="34">
        <v>200</v>
      </c>
      <c r="I17" s="35" t="s">
        <v>99</v>
      </c>
      <c r="J17" s="35" t="s">
        <v>100</v>
      </c>
    </row>
    <row r="18" spans="5:10">
      <c r="E18" s="30" t="s">
        <v>104</v>
      </c>
      <c r="F18" s="33">
        <v>40210</v>
      </c>
      <c r="G18" s="33">
        <v>40223</v>
      </c>
      <c r="H18" s="34">
        <v>4100</v>
      </c>
      <c r="I18" s="35" t="s">
        <v>105</v>
      </c>
      <c r="J18" s="35" t="s">
        <v>106</v>
      </c>
    </row>
    <row r="19" spans="5:10">
      <c r="E19" s="30" t="s">
        <v>107</v>
      </c>
      <c r="F19" s="36">
        <v>40238</v>
      </c>
      <c r="G19" s="36">
        <v>40268</v>
      </c>
      <c r="H19" s="34">
        <v>0</v>
      </c>
      <c r="I19" s="37" t="s">
        <v>86</v>
      </c>
      <c r="J19" s="37" t="s">
        <v>50</v>
      </c>
    </row>
    <row r="20" spans="5:10" ht="15.75">
      <c r="E20" s="31" t="s">
        <v>11</v>
      </c>
      <c r="F20" s="38"/>
      <c r="G20" s="39"/>
      <c r="H20" s="40">
        <v>234950</v>
      </c>
      <c r="I20" s="38"/>
      <c r="J2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Manufacturing budget</vt:lpstr>
      <vt:lpstr>Operating budget</vt:lpstr>
      <vt:lpstr>Pro forma income statements</vt:lpstr>
      <vt:lpstr>Pro forma Cash flow</vt:lpstr>
      <vt:lpstr>break-even analysis</vt:lpstr>
      <vt:lpstr>start up expenses</vt:lpstr>
      <vt:lpstr>salaries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</dc:creator>
  <cp:lastModifiedBy>Antonin</cp:lastModifiedBy>
  <dcterms:created xsi:type="dcterms:W3CDTF">2009-11-13T06:46:14Z</dcterms:created>
  <dcterms:modified xsi:type="dcterms:W3CDTF">2009-11-15T07:56:53Z</dcterms:modified>
</cp:coreProperties>
</file>