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90" windowWidth="14115" windowHeight="4680"/>
  </bookViews>
  <sheets>
    <sheet name="Feuil1" sheetId="1" r:id="rId1"/>
    <sheet name="Feuil2" sheetId="2" r:id="rId2"/>
    <sheet name="Feuil3" sheetId="3" r:id="rId3"/>
  </sheets>
  <calcPr calcId="125725"/>
</workbook>
</file>

<file path=xl/calcChain.xml><?xml version="1.0" encoding="utf-8"?>
<calcChain xmlns="http://schemas.openxmlformats.org/spreadsheetml/2006/main">
  <c r="L69" i="1"/>
  <c r="F80"/>
  <c r="F79"/>
  <c r="F77"/>
  <c r="F76"/>
  <c r="F75"/>
  <c r="F74"/>
  <c r="F69"/>
  <c r="E65"/>
  <c r="K53"/>
  <c r="K54"/>
  <c r="K55"/>
  <c r="K56"/>
  <c r="K57"/>
  <c r="K58"/>
  <c r="K59"/>
  <c r="K60"/>
  <c r="L60" s="1"/>
  <c r="K52"/>
  <c r="E53"/>
  <c r="E54"/>
  <c r="E55"/>
  <c r="E56"/>
  <c r="E57"/>
  <c r="E58"/>
  <c r="E59"/>
  <c r="E60"/>
  <c r="F60" s="1"/>
  <c r="E52"/>
  <c r="L59"/>
  <c r="F59"/>
  <c r="L58"/>
  <c r="F58"/>
  <c r="L57"/>
  <c r="F57"/>
  <c r="L56"/>
  <c r="F56"/>
  <c r="L55"/>
  <c r="F55"/>
  <c r="L54"/>
  <c r="F54"/>
  <c r="L53"/>
  <c r="F53"/>
  <c r="L52"/>
  <c r="F52"/>
  <c r="K40"/>
  <c r="K41"/>
  <c r="L41" s="1"/>
  <c r="K42"/>
  <c r="K43"/>
  <c r="L43" s="1"/>
  <c r="K44"/>
  <c r="K45"/>
  <c r="L45" s="1"/>
  <c r="K46"/>
  <c r="K47"/>
  <c r="L47" s="1"/>
  <c r="K39"/>
  <c r="E40"/>
  <c r="E41"/>
  <c r="F41" s="1"/>
  <c r="E42"/>
  <c r="E43"/>
  <c r="F43" s="1"/>
  <c r="E44"/>
  <c r="E45"/>
  <c r="F45" s="1"/>
  <c r="E46"/>
  <c r="E47"/>
  <c r="F47" s="1"/>
  <c r="E39"/>
  <c r="L46"/>
  <c r="L44"/>
  <c r="L42"/>
  <c r="L40"/>
  <c r="L39"/>
  <c r="F46"/>
  <c r="F44"/>
  <c r="F42"/>
  <c r="F40"/>
  <c r="F39"/>
  <c r="E26"/>
  <c r="E27"/>
  <c r="E28"/>
  <c r="E29"/>
  <c r="F29" s="1"/>
  <c r="E30"/>
  <c r="E31"/>
  <c r="F31" s="1"/>
  <c r="E32"/>
  <c r="E33"/>
  <c r="F33" s="1"/>
  <c r="F32"/>
  <c r="F27"/>
  <c r="E20"/>
  <c r="F20" s="1"/>
  <c r="F21" s="1"/>
  <c r="E25"/>
  <c r="F25" s="1"/>
  <c r="E12"/>
  <c r="E13"/>
  <c r="E14"/>
  <c r="E15"/>
  <c r="E16"/>
  <c r="E17"/>
  <c r="E18"/>
  <c r="E19"/>
  <c r="F26"/>
  <c r="F28"/>
  <c r="F30"/>
  <c r="F19"/>
  <c r="F18"/>
  <c r="F17"/>
  <c r="F16"/>
  <c r="F14"/>
  <c r="F12"/>
  <c r="F13"/>
  <c r="F15"/>
  <c r="L61" l="1"/>
  <c r="F61"/>
  <c r="F48"/>
  <c r="L48"/>
  <c r="F34"/>
</calcChain>
</file>

<file path=xl/sharedStrings.xml><?xml version="1.0" encoding="utf-8"?>
<sst xmlns="http://schemas.openxmlformats.org/spreadsheetml/2006/main" count="139" uniqueCount="54">
  <si>
    <t>Site 3 : Regional Sales (Birmingham)</t>
  </si>
  <si>
    <t>Switch</t>
  </si>
  <si>
    <t>PBX</t>
  </si>
  <si>
    <t>Router</t>
  </si>
  <si>
    <t>IP Phone</t>
  </si>
  <si>
    <t>Replacement</t>
  </si>
  <si>
    <t>to intall</t>
  </si>
  <si>
    <t>Total</t>
  </si>
  <si>
    <t>Price for 1</t>
  </si>
  <si>
    <t>Total price</t>
  </si>
  <si>
    <t>Equipment</t>
  </si>
  <si>
    <t>Equipement</t>
  </si>
  <si>
    <t>Price</t>
  </si>
  <si>
    <t>Product name</t>
  </si>
  <si>
    <t>PROSAFE® 24-PORT GIGABIT STACKABLE SMART SWITCH</t>
  </si>
  <si>
    <t>PROSAFE® DUAL WAN VPN FIREWALL WITH 8-PORT 10/100 SWITCH
FVX538</t>
  </si>
  <si>
    <t xml:space="preserve">Linksys - SPA921 </t>
  </si>
  <si>
    <t>Panasonic pbx KX TDA100NE</t>
  </si>
  <si>
    <t>100 btx</t>
  </si>
  <si>
    <t>1000 bt</t>
  </si>
  <si>
    <t>Cable RJ45 Cat 5e - 50m</t>
  </si>
  <si>
    <t>Access Point</t>
  </si>
  <si>
    <t>Server</t>
  </si>
  <si>
    <t>PROSAFE® WIRELESS ACCESS POINT 802.11G
WG302</t>
  </si>
  <si>
    <t>IBM System Storage DS3200 Express</t>
  </si>
  <si>
    <t>Number of PC = 22</t>
  </si>
  <si>
    <t>Number of PC = 26</t>
  </si>
  <si>
    <t>Cable RJ45 Cat 5 - 50m</t>
  </si>
  <si>
    <t>Site 3 : Distribution U.K (Birmingham)</t>
  </si>
  <si>
    <t>Bridge</t>
  </si>
  <si>
    <t>Site 1 : HQ - Geneva</t>
  </si>
  <si>
    <t>Site 1 : HQ – Server/data farm</t>
  </si>
  <si>
    <t>Number of PC = 41</t>
  </si>
  <si>
    <t>Number of PC = 1</t>
  </si>
  <si>
    <t>Site 2 : Manufacturing Annecy</t>
  </si>
  <si>
    <t>Site 2 : Test Chamber</t>
  </si>
  <si>
    <t>Number of PC = 6</t>
  </si>
  <si>
    <t>Cisco Aironet 1310 Outdoor Access Point/Bridge</t>
  </si>
  <si>
    <t>total facility and equipment replacement</t>
  </si>
  <si>
    <t>number of days worked per year</t>
  </si>
  <si>
    <t>number of employees</t>
  </si>
  <si>
    <t>price of international communications(/min)</t>
  </si>
  <si>
    <t>call time per employee (/min)</t>
  </si>
  <si>
    <t>Percentage of inter-site call</t>
  </si>
  <si>
    <t>Total price for 1 year</t>
  </si>
  <si>
    <t>Total price for 1 year for inter-site call</t>
  </si>
  <si>
    <t>Total price for 5 years</t>
  </si>
  <si>
    <t>Total price for 5 years for inter-site call</t>
  </si>
  <si>
    <t>Return on investement for 5 years</t>
  </si>
  <si>
    <t>Price installation VoIP</t>
  </si>
  <si>
    <t>Return on Investment VoIP</t>
  </si>
  <si>
    <t>Price of installation per month</t>
  </si>
  <si>
    <t>Leased Line (2Mbps)</t>
  </si>
  <si>
    <t>3x SDSL DUO by Celeste (SDSL 2Mbps / ADLS 20Mbps)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</si>
</sst>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0" fillId="0" borderId="0" xfId="0" applyAlignment="1">
      <alignment wrapText="1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164" fontId="0" fillId="0" borderId="0" xfId="0" applyNumberFormat="1"/>
    <xf numFmtId="0" fontId="0" fillId="7" borderId="2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5" borderId="1" xfId="0" applyFill="1" applyBorder="1" applyAlignment="1">
      <alignment horizontal="center"/>
    </xf>
    <xf numFmtId="0" fontId="0" fillId="5" borderId="2" xfId="0" applyFill="1" applyBorder="1"/>
    <xf numFmtId="0" fontId="0" fillId="5" borderId="3" xfId="0" applyFill="1" applyBorder="1"/>
    <xf numFmtId="164" fontId="0" fillId="5" borderId="4" xfId="0" applyNumberFormat="1" applyFill="1" applyBorder="1"/>
    <xf numFmtId="0" fontId="0" fillId="0" borderId="1" xfId="0" applyBorder="1"/>
    <xf numFmtId="164" fontId="0" fillId="0" borderId="1" xfId="0" applyNumberFormat="1" applyBorder="1"/>
    <xf numFmtId="10" fontId="0" fillId="0" borderId="1" xfId="0" applyNumberFormat="1" applyBorder="1"/>
    <xf numFmtId="0" fontId="0" fillId="8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164" fontId="0" fillId="5" borderId="1" xfId="0" applyNumberFormat="1" applyFill="1" applyBorder="1"/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4" xfId="0" applyFill="1" applyBorder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80"/>
  <sheetViews>
    <sheetView tabSelected="1" topLeftCell="A58" zoomScale="85" zoomScaleNormal="85" workbookViewId="0">
      <selection activeCell="H68" sqref="H68:L70"/>
    </sheetView>
  </sheetViews>
  <sheetFormatPr baseColWidth="10" defaultRowHeight="15"/>
  <cols>
    <col min="2" max="2" width="13" customWidth="1"/>
    <col min="3" max="4" width="13.140625" customWidth="1"/>
    <col min="6" max="6" width="13.28515625" bestFit="1" customWidth="1"/>
    <col min="8" max="8" width="12.85546875" customWidth="1"/>
    <col min="9" max="9" width="12.140625" customWidth="1"/>
    <col min="10" max="10" width="12.5703125" customWidth="1"/>
  </cols>
  <sheetData>
    <row r="3" spans="2:16">
      <c r="C3" s="7"/>
    </row>
    <row r="10" spans="2:16">
      <c r="B10" s="4" t="s">
        <v>0</v>
      </c>
      <c r="C10" s="5"/>
      <c r="D10" s="6"/>
      <c r="E10" s="13" t="s">
        <v>25</v>
      </c>
      <c r="F10" s="14"/>
    </row>
    <row r="11" spans="2:16">
      <c r="B11" s="2" t="s">
        <v>10</v>
      </c>
      <c r="C11" s="2" t="s">
        <v>6</v>
      </c>
      <c r="D11" s="2" t="s">
        <v>5</v>
      </c>
      <c r="E11" s="2" t="s">
        <v>8</v>
      </c>
      <c r="F11" s="2" t="s">
        <v>9</v>
      </c>
      <c r="I11" s="8" t="s">
        <v>11</v>
      </c>
      <c r="J11" s="19" t="s">
        <v>13</v>
      </c>
      <c r="K11" s="19"/>
      <c r="L11" s="19"/>
      <c r="M11" s="19"/>
      <c r="N11" s="19"/>
      <c r="O11" s="19"/>
      <c r="P11" s="8" t="s">
        <v>12</v>
      </c>
    </row>
    <row r="12" spans="2:16">
      <c r="B12" s="3" t="s">
        <v>1</v>
      </c>
      <c r="C12" s="1">
        <v>2</v>
      </c>
      <c r="D12" s="1">
        <v>1</v>
      </c>
      <c r="E12" s="11">
        <f t="shared" ref="E12:E20" si="0">P12</f>
        <v>312.79000000000002</v>
      </c>
      <c r="F12" s="11">
        <f>(C12+D12)*E12</f>
        <v>938.37000000000012</v>
      </c>
      <c r="I12" s="9" t="s">
        <v>1</v>
      </c>
      <c r="J12" s="15" t="s">
        <v>14</v>
      </c>
      <c r="K12" s="16"/>
      <c r="L12" s="16"/>
      <c r="M12" s="16"/>
      <c r="N12" s="16"/>
      <c r="O12" s="17"/>
      <c r="P12" s="10">
        <v>312.79000000000002</v>
      </c>
    </row>
    <row r="13" spans="2:16" ht="18" customHeight="1">
      <c r="B13" s="3" t="s">
        <v>3</v>
      </c>
      <c r="C13" s="1">
        <v>1</v>
      </c>
      <c r="D13" s="1">
        <v>1</v>
      </c>
      <c r="E13" s="11">
        <f t="shared" si="0"/>
        <v>267.7</v>
      </c>
      <c r="F13" s="11">
        <f t="shared" ref="F13:F15" si="1">(C13+D13)*E13</f>
        <v>535.4</v>
      </c>
      <c r="I13" s="9" t="s">
        <v>3</v>
      </c>
      <c r="J13" s="15" t="s">
        <v>15</v>
      </c>
      <c r="K13" s="16"/>
      <c r="L13" s="16"/>
      <c r="M13" s="16"/>
      <c r="N13" s="16"/>
      <c r="O13" s="17"/>
      <c r="P13" s="10">
        <v>267.7</v>
      </c>
    </row>
    <row r="14" spans="2:16">
      <c r="B14" s="3" t="s">
        <v>2</v>
      </c>
      <c r="C14" s="1">
        <v>1</v>
      </c>
      <c r="D14" s="1">
        <v>0</v>
      </c>
      <c r="E14" s="11">
        <f t="shared" si="0"/>
        <v>907.5</v>
      </c>
      <c r="F14" s="11">
        <f>(C14+D14)*E14</f>
        <v>907.5</v>
      </c>
      <c r="I14" s="9" t="s">
        <v>2</v>
      </c>
      <c r="J14" s="15" t="s">
        <v>17</v>
      </c>
      <c r="K14" s="16"/>
      <c r="L14" s="16"/>
      <c r="M14" s="16"/>
      <c r="N14" s="16"/>
      <c r="O14" s="17"/>
      <c r="P14" s="10">
        <v>907.5</v>
      </c>
    </row>
    <row r="15" spans="2:16">
      <c r="B15" s="3" t="s">
        <v>4</v>
      </c>
      <c r="C15" s="1">
        <v>0</v>
      </c>
      <c r="D15" s="1">
        <v>0</v>
      </c>
      <c r="E15" s="11">
        <f t="shared" si="0"/>
        <v>66.16</v>
      </c>
      <c r="F15" s="11">
        <f t="shared" si="1"/>
        <v>0</v>
      </c>
      <c r="I15" s="9" t="s">
        <v>4</v>
      </c>
      <c r="J15" s="15" t="s">
        <v>16</v>
      </c>
      <c r="K15" s="16"/>
      <c r="L15" s="16"/>
      <c r="M15" s="16"/>
      <c r="N15" s="16"/>
      <c r="O15" s="17"/>
      <c r="P15" s="10">
        <v>66.16</v>
      </c>
    </row>
    <row r="16" spans="2:16">
      <c r="B16" s="3" t="s">
        <v>18</v>
      </c>
      <c r="C16" s="1">
        <v>22</v>
      </c>
      <c r="D16" s="1">
        <v>4</v>
      </c>
      <c r="E16" s="11">
        <f t="shared" si="0"/>
        <v>11.8</v>
      </c>
      <c r="F16" s="11">
        <f t="shared" ref="F16:F17" si="2">(C16+D16)*E16</f>
        <v>306.8</v>
      </c>
      <c r="I16" s="9" t="s">
        <v>18</v>
      </c>
      <c r="J16" s="15" t="s">
        <v>27</v>
      </c>
      <c r="K16" s="16"/>
      <c r="L16" s="16"/>
      <c r="M16" s="16"/>
      <c r="N16" s="16"/>
      <c r="O16" s="17"/>
      <c r="P16" s="10">
        <v>11.8</v>
      </c>
    </row>
    <row r="17" spans="2:16">
      <c r="B17" s="3" t="s">
        <v>19</v>
      </c>
      <c r="C17" s="1">
        <v>7</v>
      </c>
      <c r="D17" s="1">
        <v>2</v>
      </c>
      <c r="E17" s="11">
        <f t="shared" si="0"/>
        <v>19.899999999999999</v>
      </c>
      <c r="F17" s="11">
        <f t="shared" si="2"/>
        <v>179.1</v>
      </c>
      <c r="I17" s="9" t="s">
        <v>19</v>
      </c>
      <c r="J17" s="15" t="s">
        <v>20</v>
      </c>
      <c r="K17" s="16"/>
      <c r="L17" s="16"/>
      <c r="M17" s="16"/>
      <c r="N17" s="16"/>
      <c r="O17" s="17"/>
      <c r="P17" s="10">
        <v>19.899999999999999</v>
      </c>
    </row>
    <row r="18" spans="2:16">
      <c r="B18" s="3" t="s">
        <v>21</v>
      </c>
      <c r="C18" s="1">
        <v>1</v>
      </c>
      <c r="D18" s="1">
        <v>0</v>
      </c>
      <c r="E18" s="11">
        <f t="shared" si="0"/>
        <v>156.13</v>
      </c>
      <c r="F18" s="11">
        <f t="shared" ref="F18:F19" si="3">(C18+D18)*E18</f>
        <v>156.13</v>
      </c>
      <c r="I18" s="9" t="s">
        <v>21</v>
      </c>
      <c r="J18" s="18" t="s">
        <v>23</v>
      </c>
      <c r="K18" s="16"/>
      <c r="L18" s="16"/>
      <c r="M18" s="16"/>
      <c r="N18" s="16"/>
      <c r="O18" s="17"/>
      <c r="P18" s="10">
        <v>156.13</v>
      </c>
    </row>
    <row r="19" spans="2:16">
      <c r="B19" s="3" t="s">
        <v>22</v>
      </c>
      <c r="C19" s="1">
        <v>1</v>
      </c>
      <c r="D19" s="1">
        <v>0</v>
      </c>
      <c r="E19" s="11">
        <f t="shared" si="0"/>
        <v>4390</v>
      </c>
      <c r="F19" s="11">
        <f t="shared" si="3"/>
        <v>4390</v>
      </c>
      <c r="I19" s="9" t="s">
        <v>22</v>
      </c>
      <c r="J19" s="15" t="s">
        <v>24</v>
      </c>
      <c r="K19" s="16"/>
      <c r="L19" s="16"/>
      <c r="M19" s="16"/>
      <c r="N19" s="16"/>
      <c r="O19" s="17"/>
      <c r="P19" s="10">
        <v>4390</v>
      </c>
    </row>
    <row r="20" spans="2:16">
      <c r="B20" s="3" t="s">
        <v>29</v>
      </c>
      <c r="C20" s="1">
        <v>1</v>
      </c>
      <c r="D20" s="1">
        <v>0</v>
      </c>
      <c r="E20" s="11">
        <f t="shared" si="0"/>
        <v>655.96</v>
      </c>
      <c r="F20" s="11">
        <f t="shared" ref="F20" si="4">(C20+D20)*E20</f>
        <v>655.96</v>
      </c>
      <c r="I20" s="9" t="s">
        <v>29</v>
      </c>
      <c r="J20" s="15" t="s">
        <v>37</v>
      </c>
      <c r="K20" s="16"/>
      <c r="L20" s="16"/>
      <c r="M20" s="16"/>
      <c r="N20" s="16"/>
      <c r="O20" s="17"/>
      <c r="P20" s="10">
        <v>655.96</v>
      </c>
    </row>
    <row r="21" spans="2:16">
      <c r="E21" s="1" t="s">
        <v>7</v>
      </c>
      <c r="F21" s="10">
        <f>SUM(F12:F20)</f>
        <v>8069.26</v>
      </c>
    </row>
    <row r="23" spans="2:16">
      <c r="B23" s="4" t="s">
        <v>28</v>
      </c>
      <c r="C23" s="5"/>
      <c r="D23" s="6"/>
      <c r="E23" s="13" t="s">
        <v>26</v>
      </c>
      <c r="F23" s="14"/>
    </row>
    <row r="24" spans="2:16">
      <c r="B24" s="2" t="s">
        <v>10</v>
      </c>
      <c r="C24" s="2" t="s">
        <v>6</v>
      </c>
      <c r="D24" s="2" t="s">
        <v>5</v>
      </c>
      <c r="E24" s="2" t="s">
        <v>8</v>
      </c>
      <c r="F24" s="2" t="s">
        <v>9</v>
      </c>
    </row>
    <row r="25" spans="2:16">
      <c r="B25" s="3" t="s">
        <v>1</v>
      </c>
      <c r="C25" s="1">
        <v>3</v>
      </c>
      <c r="D25" s="1">
        <v>1</v>
      </c>
      <c r="E25" s="10">
        <f>P12</f>
        <v>312.79000000000002</v>
      </c>
      <c r="F25" s="10">
        <f>(C25+D25)*E25</f>
        <v>1251.1600000000001</v>
      </c>
    </row>
    <row r="26" spans="2:16">
      <c r="B26" s="3" t="s">
        <v>3</v>
      </c>
      <c r="C26" s="1">
        <v>0</v>
      </c>
      <c r="D26" s="1">
        <v>0</v>
      </c>
      <c r="E26" s="10">
        <f t="shared" ref="E26:E33" si="5">P13</f>
        <v>267.7</v>
      </c>
      <c r="F26" s="10">
        <f t="shared" ref="F26" si="6">(C26+D26)*E26</f>
        <v>0</v>
      </c>
    </row>
    <row r="27" spans="2:16">
      <c r="B27" s="3" t="s">
        <v>2</v>
      </c>
      <c r="C27" s="1">
        <v>0</v>
      </c>
      <c r="D27" s="1">
        <v>0</v>
      </c>
      <c r="E27" s="10">
        <f t="shared" si="5"/>
        <v>907.5</v>
      </c>
      <c r="F27" s="10">
        <f>(C27+D27)*E27</f>
        <v>0</v>
      </c>
    </row>
    <row r="28" spans="2:16">
      <c r="B28" s="3" t="s">
        <v>4</v>
      </c>
      <c r="C28" s="1">
        <v>26</v>
      </c>
      <c r="D28" s="1">
        <v>3</v>
      </c>
      <c r="E28" s="10">
        <f t="shared" si="5"/>
        <v>66.16</v>
      </c>
      <c r="F28" s="10">
        <f t="shared" ref="F28:F33" si="7">(C28+D28)*E28</f>
        <v>1918.6399999999999</v>
      </c>
    </row>
    <row r="29" spans="2:16">
      <c r="B29" s="3" t="s">
        <v>18</v>
      </c>
      <c r="C29" s="1">
        <v>54</v>
      </c>
      <c r="D29" s="1">
        <v>6</v>
      </c>
      <c r="E29" s="10">
        <f t="shared" si="5"/>
        <v>11.8</v>
      </c>
      <c r="F29" s="10">
        <f t="shared" si="7"/>
        <v>708</v>
      </c>
    </row>
    <row r="30" spans="2:16">
      <c r="B30" s="3" t="s">
        <v>19</v>
      </c>
      <c r="C30" s="1">
        <v>3</v>
      </c>
      <c r="D30" s="1">
        <v>1</v>
      </c>
      <c r="E30" s="10">
        <f t="shared" si="5"/>
        <v>19.899999999999999</v>
      </c>
      <c r="F30" s="10">
        <f t="shared" si="7"/>
        <v>79.599999999999994</v>
      </c>
    </row>
    <row r="31" spans="2:16">
      <c r="B31" s="3" t="s">
        <v>21</v>
      </c>
      <c r="C31" s="1">
        <v>1</v>
      </c>
      <c r="D31" s="1">
        <v>0</v>
      </c>
      <c r="E31" s="10">
        <f t="shared" si="5"/>
        <v>156.13</v>
      </c>
      <c r="F31" s="11">
        <f t="shared" si="7"/>
        <v>156.13</v>
      </c>
    </row>
    <row r="32" spans="2:16">
      <c r="B32" s="3" t="s">
        <v>22</v>
      </c>
      <c r="C32" s="1">
        <v>0</v>
      </c>
      <c r="D32" s="1">
        <v>0</v>
      </c>
      <c r="E32" s="10">
        <f t="shared" si="5"/>
        <v>4390</v>
      </c>
      <c r="F32" s="11">
        <f t="shared" si="7"/>
        <v>0</v>
      </c>
    </row>
    <row r="33" spans="2:12">
      <c r="B33" s="3" t="s">
        <v>29</v>
      </c>
      <c r="C33" s="1">
        <v>1</v>
      </c>
      <c r="D33" s="1">
        <v>0</v>
      </c>
      <c r="E33" s="10">
        <f t="shared" si="5"/>
        <v>655.96</v>
      </c>
      <c r="F33" s="11">
        <f t="shared" si="7"/>
        <v>655.96</v>
      </c>
    </row>
    <row r="34" spans="2:12">
      <c r="E34" s="1" t="s">
        <v>7</v>
      </c>
      <c r="F34" s="10">
        <f>SUM(F25:F33)</f>
        <v>4769.49</v>
      </c>
    </row>
    <row r="37" spans="2:12">
      <c r="B37" s="4" t="s">
        <v>30</v>
      </c>
      <c r="C37" s="5"/>
      <c r="D37" s="6"/>
      <c r="E37" s="13" t="s">
        <v>32</v>
      </c>
      <c r="F37" s="14"/>
      <c r="H37" s="4" t="s">
        <v>31</v>
      </c>
      <c r="I37" s="5"/>
      <c r="J37" s="6"/>
      <c r="K37" s="13" t="s">
        <v>33</v>
      </c>
      <c r="L37" s="14"/>
    </row>
    <row r="38" spans="2:12">
      <c r="B38" s="2" t="s">
        <v>10</v>
      </c>
      <c r="C38" s="2" t="s">
        <v>6</v>
      </c>
      <c r="D38" s="2" t="s">
        <v>5</v>
      </c>
      <c r="E38" s="2" t="s">
        <v>8</v>
      </c>
      <c r="F38" s="2" t="s">
        <v>9</v>
      </c>
      <c r="H38" s="2" t="s">
        <v>10</v>
      </c>
      <c r="I38" s="2" t="s">
        <v>6</v>
      </c>
      <c r="J38" s="2" t="s">
        <v>5</v>
      </c>
      <c r="K38" s="2" t="s">
        <v>8</v>
      </c>
      <c r="L38" s="2" t="s">
        <v>9</v>
      </c>
    </row>
    <row r="39" spans="2:12">
      <c r="B39" s="3" t="s">
        <v>1</v>
      </c>
      <c r="C39" s="1">
        <v>3</v>
      </c>
      <c r="D39" s="1">
        <v>1</v>
      </c>
      <c r="E39" s="11">
        <f>P12</f>
        <v>312.79000000000002</v>
      </c>
      <c r="F39" s="11">
        <f>(C39+D39)*E39</f>
        <v>1251.1600000000001</v>
      </c>
      <c r="H39" s="3" t="s">
        <v>1</v>
      </c>
      <c r="I39" s="1">
        <v>1</v>
      </c>
      <c r="J39" s="1">
        <v>0</v>
      </c>
      <c r="K39" s="11">
        <f>P12</f>
        <v>312.79000000000002</v>
      </c>
      <c r="L39" s="11">
        <f>(I39+J39)*K39</f>
        <v>312.79000000000002</v>
      </c>
    </row>
    <row r="40" spans="2:12">
      <c r="B40" s="3" t="s">
        <v>3</v>
      </c>
      <c r="C40" s="1">
        <v>1</v>
      </c>
      <c r="D40" s="1">
        <v>1</v>
      </c>
      <c r="E40" s="11">
        <f t="shared" ref="E40:E47" si="8">P13</f>
        <v>267.7</v>
      </c>
      <c r="F40" s="11">
        <f t="shared" ref="F40" si="9">(C40+D40)*E40</f>
        <v>535.4</v>
      </c>
      <c r="H40" s="3" t="s">
        <v>3</v>
      </c>
      <c r="I40" s="1">
        <v>1</v>
      </c>
      <c r="J40" s="1">
        <v>1</v>
      </c>
      <c r="K40" s="11">
        <f t="shared" ref="K40:K47" si="10">P13</f>
        <v>267.7</v>
      </c>
      <c r="L40" s="11">
        <f t="shared" ref="L40" si="11">(I40+J40)*K40</f>
        <v>535.4</v>
      </c>
    </row>
    <row r="41" spans="2:12">
      <c r="B41" s="3" t="s">
        <v>2</v>
      </c>
      <c r="C41" s="1">
        <v>1</v>
      </c>
      <c r="D41" s="1">
        <v>0</v>
      </c>
      <c r="E41" s="11">
        <f t="shared" si="8"/>
        <v>907.5</v>
      </c>
      <c r="F41" s="11">
        <f>(C41+D41)*E41</f>
        <v>907.5</v>
      </c>
      <c r="H41" s="3" t="s">
        <v>2</v>
      </c>
      <c r="I41" s="1">
        <v>0</v>
      </c>
      <c r="J41" s="1">
        <v>0</v>
      </c>
      <c r="K41" s="11">
        <f t="shared" si="10"/>
        <v>907.5</v>
      </c>
      <c r="L41" s="11">
        <f>(I41+J41)*K41</f>
        <v>0</v>
      </c>
    </row>
    <row r="42" spans="2:12">
      <c r="B42" s="3" t="s">
        <v>4</v>
      </c>
      <c r="C42" s="1">
        <v>0</v>
      </c>
      <c r="D42" s="1">
        <v>0</v>
      </c>
      <c r="E42" s="11">
        <f t="shared" si="8"/>
        <v>66.16</v>
      </c>
      <c r="F42" s="11">
        <f t="shared" ref="F42:F47" si="12">(C42+D42)*E42</f>
        <v>0</v>
      </c>
      <c r="H42" s="3" t="s">
        <v>4</v>
      </c>
      <c r="I42" s="1">
        <v>8</v>
      </c>
      <c r="J42" s="1">
        <v>0</v>
      </c>
      <c r="K42" s="11">
        <f t="shared" si="10"/>
        <v>66.16</v>
      </c>
      <c r="L42" s="11">
        <f t="shared" ref="L42:L47" si="13">(I42+J42)*K42</f>
        <v>529.28</v>
      </c>
    </row>
    <row r="43" spans="2:12">
      <c r="B43" s="3" t="s">
        <v>18</v>
      </c>
      <c r="C43" s="1">
        <v>42</v>
      </c>
      <c r="D43" s="1">
        <v>4</v>
      </c>
      <c r="E43" s="11">
        <f t="shared" si="8"/>
        <v>11.8</v>
      </c>
      <c r="F43" s="11">
        <f t="shared" si="12"/>
        <v>542.80000000000007</v>
      </c>
      <c r="H43" s="3" t="s">
        <v>18</v>
      </c>
      <c r="I43" s="1">
        <v>3</v>
      </c>
      <c r="J43" s="1">
        <v>1</v>
      </c>
      <c r="K43" s="11">
        <f t="shared" si="10"/>
        <v>11.8</v>
      </c>
      <c r="L43" s="11">
        <f t="shared" si="13"/>
        <v>47.2</v>
      </c>
    </row>
    <row r="44" spans="2:12">
      <c r="B44" s="3" t="s">
        <v>19</v>
      </c>
      <c r="C44" s="1">
        <v>9</v>
      </c>
      <c r="D44" s="1">
        <v>3</v>
      </c>
      <c r="E44" s="11">
        <f t="shared" si="8"/>
        <v>19.899999999999999</v>
      </c>
      <c r="F44" s="11">
        <f t="shared" si="12"/>
        <v>238.79999999999998</v>
      </c>
      <c r="H44" s="3" t="s">
        <v>19</v>
      </c>
      <c r="I44" s="1">
        <v>19</v>
      </c>
      <c r="J44" s="1">
        <v>3</v>
      </c>
      <c r="K44" s="11">
        <f t="shared" si="10"/>
        <v>19.899999999999999</v>
      </c>
      <c r="L44" s="11">
        <f t="shared" si="13"/>
        <v>437.79999999999995</v>
      </c>
    </row>
    <row r="45" spans="2:12">
      <c r="B45" s="3" t="s">
        <v>21</v>
      </c>
      <c r="C45" s="1">
        <v>1</v>
      </c>
      <c r="D45" s="1">
        <v>0</v>
      </c>
      <c r="E45" s="11">
        <f t="shared" si="8"/>
        <v>156.13</v>
      </c>
      <c r="F45" s="11">
        <f t="shared" si="12"/>
        <v>156.13</v>
      </c>
      <c r="H45" s="3" t="s">
        <v>21</v>
      </c>
      <c r="I45" s="1">
        <v>1</v>
      </c>
      <c r="J45" s="1">
        <v>0</v>
      </c>
      <c r="K45" s="11">
        <f t="shared" si="10"/>
        <v>156.13</v>
      </c>
      <c r="L45" s="11">
        <f t="shared" si="13"/>
        <v>156.13</v>
      </c>
    </row>
    <row r="46" spans="2:12">
      <c r="B46" s="3" t="s">
        <v>22</v>
      </c>
      <c r="C46" s="1">
        <v>1</v>
      </c>
      <c r="D46" s="1">
        <v>0</v>
      </c>
      <c r="E46" s="11">
        <f t="shared" si="8"/>
        <v>4390</v>
      </c>
      <c r="F46" s="11">
        <f t="shared" si="12"/>
        <v>4390</v>
      </c>
      <c r="H46" s="3" t="s">
        <v>22</v>
      </c>
      <c r="I46" s="1">
        <v>0</v>
      </c>
      <c r="J46" s="1">
        <v>0</v>
      </c>
      <c r="K46" s="11">
        <f t="shared" si="10"/>
        <v>4390</v>
      </c>
      <c r="L46" s="11">
        <f t="shared" si="13"/>
        <v>0</v>
      </c>
    </row>
    <row r="47" spans="2:12">
      <c r="B47" s="3" t="s">
        <v>29</v>
      </c>
      <c r="C47" s="1">
        <v>0</v>
      </c>
      <c r="D47" s="1">
        <v>0</v>
      </c>
      <c r="E47" s="11">
        <f t="shared" si="8"/>
        <v>655.96</v>
      </c>
      <c r="F47" s="11">
        <f t="shared" si="12"/>
        <v>0</v>
      </c>
      <c r="H47" s="3" t="s">
        <v>29</v>
      </c>
      <c r="I47" s="1">
        <v>0</v>
      </c>
      <c r="J47" s="1">
        <v>0</v>
      </c>
      <c r="K47" s="11">
        <f t="shared" si="10"/>
        <v>655.96</v>
      </c>
      <c r="L47" s="11">
        <f t="shared" si="13"/>
        <v>0</v>
      </c>
    </row>
    <row r="48" spans="2:12">
      <c r="E48" s="1" t="s">
        <v>7</v>
      </c>
      <c r="F48" s="10">
        <f>SUM(F39:F47)</f>
        <v>8021.7900000000009</v>
      </c>
      <c r="K48" s="1" t="s">
        <v>7</v>
      </c>
      <c r="L48" s="10">
        <f>SUM(L39:L47)</f>
        <v>2018.6</v>
      </c>
    </row>
    <row r="50" spans="2:12">
      <c r="B50" s="4" t="s">
        <v>34</v>
      </c>
      <c r="C50" s="5"/>
      <c r="D50" s="6"/>
      <c r="E50" s="13" t="s">
        <v>26</v>
      </c>
      <c r="F50" s="14"/>
      <c r="H50" s="4" t="s">
        <v>35</v>
      </c>
      <c r="I50" s="5"/>
      <c r="J50" s="6"/>
      <c r="K50" s="13" t="s">
        <v>36</v>
      </c>
      <c r="L50" s="14"/>
    </row>
    <row r="51" spans="2:12">
      <c r="B51" s="2" t="s">
        <v>10</v>
      </c>
      <c r="C51" s="2" t="s">
        <v>6</v>
      </c>
      <c r="D51" s="2" t="s">
        <v>5</v>
      </c>
      <c r="E51" s="2" t="s">
        <v>8</v>
      </c>
      <c r="F51" s="2" t="s">
        <v>9</v>
      </c>
      <c r="H51" s="2" t="s">
        <v>10</v>
      </c>
      <c r="I51" s="2" t="s">
        <v>6</v>
      </c>
      <c r="J51" s="2" t="s">
        <v>5</v>
      </c>
      <c r="K51" s="2" t="s">
        <v>8</v>
      </c>
      <c r="L51" s="2" t="s">
        <v>9</v>
      </c>
    </row>
    <row r="52" spans="2:12">
      <c r="B52" s="3" t="s">
        <v>1</v>
      </c>
      <c r="C52" s="1">
        <v>3</v>
      </c>
      <c r="D52" s="1">
        <v>1</v>
      </c>
      <c r="E52" s="11">
        <f>P12</f>
        <v>312.79000000000002</v>
      </c>
      <c r="F52" s="11">
        <f>(C52+D52)*E52</f>
        <v>1251.1600000000001</v>
      </c>
      <c r="H52" s="3" t="s">
        <v>1</v>
      </c>
      <c r="I52" s="1">
        <v>1</v>
      </c>
      <c r="J52" s="1">
        <v>0</v>
      </c>
      <c r="K52" s="11">
        <f>P12</f>
        <v>312.79000000000002</v>
      </c>
      <c r="L52" s="11">
        <f>(I52+J52)*K52</f>
        <v>312.79000000000002</v>
      </c>
    </row>
    <row r="53" spans="2:12">
      <c r="B53" s="3" t="s">
        <v>3</v>
      </c>
      <c r="C53" s="1">
        <v>1</v>
      </c>
      <c r="D53" s="1">
        <v>1</v>
      </c>
      <c r="E53" s="11">
        <f t="shared" ref="E53:E60" si="14">P13</f>
        <v>267.7</v>
      </c>
      <c r="F53" s="11">
        <f t="shared" ref="F53" si="15">(C53+D53)*E53</f>
        <v>535.4</v>
      </c>
      <c r="H53" s="3" t="s">
        <v>3</v>
      </c>
      <c r="I53" s="1">
        <v>0</v>
      </c>
      <c r="J53" s="1">
        <v>0</v>
      </c>
      <c r="K53" s="11">
        <f t="shared" ref="K53:K60" si="16">P13</f>
        <v>267.7</v>
      </c>
      <c r="L53" s="11">
        <f t="shared" ref="L53" si="17">(I53+J53)*K53</f>
        <v>0</v>
      </c>
    </row>
    <row r="54" spans="2:12">
      <c r="B54" s="3" t="s">
        <v>2</v>
      </c>
      <c r="C54" s="1">
        <v>1</v>
      </c>
      <c r="D54" s="1">
        <v>0</v>
      </c>
      <c r="E54" s="11">
        <f t="shared" si="14"/>
        <v>907.5</v>
      </c>
      <c r="F54" s="11">
        <f>(C54+D54)*E54</f>
        <v>907.5</v>
      </c>
      <c r="H54" s="3" t="s">
        <v>2</v>
      </c>
      <c r="I54" s="1">
        <v>0</v>
      </c>
      <c r="J54" s="1">
        <v>0</v>
      </c>
      <c r="K54" s="11">
        <f t="shared" si="16"/>
        <v>907.5</v>
      </c>
      <c r="L54" s="11">
        <f>(I54+J54)*K54</f>
        <v>0</v>
      </c>
    </row>
    <row r="55" spans="2:12">
      <c r="B55" s="3" t="s">
        <v>4</v>
      </c>
      <c r="C55" s="1">
        <v>0</v>
      </c>
      <c r="D55" s="1">
        <v>0</v>
      </c>
      <c r="E55" s="11">
        <f t="shared" si="14"/>
        <v>66.16</v>
      </c>
      <c r="F55" s="11">
        <f t="shared" ref="F55:F60" si="18">(C55+D55)*E55</f>
        <v>0</v>
      </c>
      <c r="H55" s="3" t="s">
        <v>4</v>
      </c>
      <c r="I55" s="1">
        <v>1</v>
      </c>
      <c r="J55" s="1">
        <v>0</v>
      </c>
      <c r="K55" s="11">
        <f t="shared" si="16"/>
        <v>66.16</v>
      </c>
      <c r="L55" s="11">
        <f t="shared" ref="L55:L60" si="19">(I55+J55)*K55</f>
        <v>66.16</v>
      </c>
    </row>
    <row r="56" spans="2:12">
      <c r="B56" s="3" t="s">
        <v>18</v>
      </c>
      <c r="C56" s="1">
        <v>27</v>
      </c>
      <c r="D56" s="1">
        <v>4</v>
      </c>
      <c r="E56" s="11">
        <f t="shared" si="14"/>
        <v>11.8</v>
      </c>
      <c r="F56" s="11">
        <f t="shared" si="18"/>
        <v>365.8</v>
      </c>
      <c r="H56" s="3" t="s">
        <v>18</v>
      </c>
      <c r="I56" s="1">
        <v>16</v>
      </c>
      <c r="J56" s="1">
        <v>5</v>
      </c>
      <c r="K56" s="11">
        <f t="shared" si="16"/>
        <v>11.8</v>
      </c>
      <c r="L56" s="11">
        <f t="shared" si="19"/>
        <v>247.8</v>
      </c>
    </row>
    <row r="57" spans="2:12">
      <c r="B57" s="3" t="s">
        <v>19</v>
      </c>
      <c r="C57" s="1">
        <v>11</v>
      </c>
      <c r="D57" s="1">
        <v>4</v>
      </c>
      <c r="E57" s="11">
        <f t="shared" si="14"/>
        <v>19.899999999999999</v>
      </c>
      <c r="F57" s="11">
        <f t="shared" si="18"/>
        <v>298.5</v>
      </c>
      <c r="H57" s="3" t="s">
        <v>19</v>
      </c>
      <c r="I57" s="1">
        <v>0</v>
      </c>
      <c r="J57" s="1">
        <v>3</v>
      </c>
      <c r="K57" s="11">
        <f t="shared" si="16"/>
        <v>19.899999999999999</v>
      </c>
      <c r="L57" s="11">
        <f t="shared" si="19"/>
        <v>59.699999999999996</v>
      </c>
    </row>
    <row r="58" spans="2:12">
      <c r="B58" s="3" t="s">
        <v>21</v>
      </c>
      <c r="C58" s="1">
        <v>1</v>
      </c>
      <c r="D58" s="1">
        <v>0</v>
      </c>
      <c r="E58" s="11">
        <f t="shared" si="14"/>
        <v>156.13</v>
      </c>
      <c r="F58" s="11">
        <f t="shared" si="18"/>
        <v>156.13</v>
      </c>
      <c r="H58" s="3" t="s">
        <v>21</v>
      </c>
      <c r="I58" s="1">
        <v>1</v>
      </c>
      <c r="J58" s="1">
        <v>0</v>
      </c>
      <c r="K58" s="11">
        <f t="shared" si="16"/>
        <v>156.13</v>
      </c>
      <c r="L58" s="11">
        <f t="shared" si="19"/>
        <v>156.13</v>
      </c>
    </row>
    <row r="59" spans="2:12">
      <c r="B59" s="3" t="s">
        <v>22</v>
      </c>
      <c r="C59" s="1">
        <v>1</v>
      </c>
      <c r="D59" s="1">
        <v>0</v>
      </c>
      <c r="E59" s="11">
        <f t="shared" si="14"/>
        <v>4390</v>
      </c>
      <c r="F59" s="11">
        <f t="shared" si="18"/>
        <v>4390</v>
      </c>
      <c r="H59" s="3" t="s">
        <v>22</v>
      </c>
      <c r="I59" s="1">
        <v>0</v>
      </c>
      <c r="J59" s="1">
        <v>0</v>
      </c>
      <c r="K59" s="11">
        <f t="shared" si="16"/>
        <v>4390</v>
      </c>
      <c r="L59" s="11">
        <f t="shared" si="19"/>
        <v>0</v>
      </c>
    </row>
    <row r="60" spans="2:12">
      <c r="B60" s="3" t="s">
        <v>29</v>
      </c>
      <c r="C60" s="1">
        <v>1</v>
      </c>
      <c r="D60" s="1">
        <v>0</v>
      </c>
      <c r="E60" s="11">
        <f t="shared" si="14"/>
        <v>655.96</v>
      </c>
      <c r="F60" s="11">
        <f t="shared" si="18"/>
        <v>655.96</v>
      </c>
      <c r="H60" s="3" t="s">
        <v>29</v>
      </c>
      <c r="I60" s="1">
        <v>1</v>
      </c>
      <c r="J60" s="1">
        <v>0</v>
      </c>
      <c r="K60" s="11">
        <f t="shared" si="16"/>
        <v>655.96</v>
      </c>
      <c r="L60" s="11">
        <f t="shared" si="19"/>
        <v>655.96</v>
      </c>
    </row>
    <row r="61" spans="2:12">
      <c r="E61" s="1" t="s">
        <v>7</v>
      </c>
      <c r="F61" s="10">
        <f>SUM(F52:F60)</f>
        <v>8560.4500000000007</v>
      </c>
      <c r="K61" s="1" t="s">
        <v>7</v>
      </c>
      <c r="L61" s="10">
        <f>SUM(L52:L60)</f>
        <v>1498.54</v>
      </c>
    </row>
    <row r="64" spans="2:12">
      <c r="C64" s="12"/>
    </row>
    <row r="65" spans="2:12">
      <c r="B65" s="20" t="s">
        <v>38</v>
      </c>
      <c r="C65" s="21"/>
      <c r="D65" s="22"/>
      <c r="E65" s="24">
        <f>F61+L61+F48+L48+F34+F21</f>
        <v>32938.130000000005</v>
      </c>
    </row>
    <row r="68" spans="2:12">
      <c r="B68" s="26" t="s">
        <v>50</v>
      </c>
      <c r="C68" s="26"/>
      <c r="D68" s="26"/>
      <c r="E68" s="26"/>
      <c r="F68" s="26"/>
      <c r="H68" s="33" t="s">
        <v>51</v>
      </c>
      <c r="I68" s="34"/>
      <c r="J68" s="34"/>
      <c r="K68" s="34"/>
      <c r="L68" s="35"/>
    </row>
    <row r="69" spans="2:12">
      <c r="B69" s="27" t="s">
        <v>39</v>
      </c>
      <c r="C69" s="27"/>
      <c r="D69" s="27"/>
      <c r="E69" s="27"/>
      <c r="F69" s="23">
        <f>5*4*12</f>
        <v>240</v>
      </c>
      <c r="H69" s="30" t="s">
        <v>53</v>
      </c>
      <c r="I69" s="31"/>
      <c r="J69" s="31"/>
      <c r="K69" s="32"/>
      <c r="L69" s="23">
        <f>3*358</f>
        <v>1074</v>
      </c>
    </row>
    <row r="70" spans="2:12">
      <c r="B70" s="27" t="s">
        <v>41</v>
      </c>
      <c r="C70" s="27"/>
      <c r="D70" s="27"/>
      <c r="E70" s="27"/>
      <c r="F70" s="24">
        <v>2.4E-2</v>
      </c>
      <c r="H70" s="30" t="s">
        <v>52</v>
      </c>
      <c r="I70" s="31"/>
      <c r="J70" s="31"/>
      <c r="K70" s="32"/>
      <c r="L70" s="23">
        <v>250</v>
      </c>
    </row>
    <row r="71" spans="2:12">
      <c r="B71" s="27" t="s">
        <v>40</v>
      </c>
      <c r="C71" s="27"/>
      <c r="D71" s="27"/>
      <c r="E71" s="27"/>
      <c r="F71" s="23">
        <v>2500</v>
      </c>
    </row>
    <row r="72" spans="2:12">
      <c r="B72" s="27" t="s">
        <v>42</v>
      </c>
      <c r="C72" s="27"/>
      <c r="D72" s="27"/>
      <c r="E72" s="27"/>
      <c r="F72" s="23">
        <v>15</v>
      </c>
    </row>
    <row r="73" spans="2:12">
      <c r="B73" s="27" t="s">
        <v>43</v>
      </c>
      <c r="C73" s="27"/>
      <c r="D73" s="27"/>
      <c r="E73" s="27"/>
      <c r="F73" s="25">
        <v>0.3</v>
      </c>
    </row>
    <row r="74" spans="2:12">
      <c r="B74" s="27" t="s">
        <v>44</v>
      </c>
      <c r="C74" s="27"/>
      <c r="D74" s="27"/>
      <c r="E74" s="27"/>
      <c r="F74" s="24">
        <f>F72*F71*F70*F69</f>
        <v>216000</v>
      </c>
    </row>
    <row r="75" spans="2:12">
      <c r="B75" s="27" t="s">
        <v>45</v>
      </c>
      <c r="C75" s="27"/>
      <c r="D75" s="27"/>
      <c r="E75" s="27"/>
      <c r="F75" s="24">
        <f>F73*F74</f>
        <v>64800</v>
      </c>
    </row>
    <row r="76" spans="2:12">
      <c r="B76" s="27" t="s">
        <v>46</v>
      </c>
      <c r="C76" s="27"/>
      <c r="D76" s="27"/>
      <c r="E76" s="27"/>
      <c r="F76" s="24">
        <f>F74*5</f>
        <v>1080000</v>
      </c>
    </row>
    <row r="77" spans="2:12">
      <c r="B77" s="27" t="s">
        <v>47</v>
      </c>
      <c r="C77" s="27"/>
      <c r="D77" s="27"/>
      <c r="E77" s="27"/>
      <c r="F77" s="24">
        <f>F76*F73</f>
        <v>324000</v>
      </c>
    </row>
    <row r="78" spans="2:12">
      <c r="B78" s="28"/>
      <c r="C78" s="28"/>
      <c r="D78" s="28"/>
      <c r="E78" s="28"/>
      <c r="F78" s="28"/>
    </row>
    <row r="79" spans="2:12">
      <c r="B79" s="27" t="s">
        <v>49</v>
      </c>
      <c r="C79" s="27"/>
      <c r="D79" s="27"/>
      <c r="E79" s="27"/>
      <c r="F79" s="24">
        <f>F55+L55+F54+L54+F42+F41+L42+L41+F28+F27+F15+F14+500</f>
        <v>5736.58</v>
      </c>
    </row>
    <row r="80" spans="2:12">
      <c r="B80" s="27" t="s">
        <v>48</v>
      </c>
      <c r="C80" s="27"/>
      <c r="D80" s="27"/>
      <c r="E80" s="27"/>
      <c r="F80" s="29">
        <f>F77-F79</f>
        <v>318263.42</v>
      </c>
    </row>
  </sheetData>
  <mergeCells count="32">
    <mergeCell ref="H68:L68"/>
    <mergeCell ref="B79:E79"/>
    <mergeCell ref="B80:E80"/>
    <mergeCell ref="B78:F78"/>
    <mergeCell ref="H69:K69"/>
    <mergeCell ref="H70:K70"/>
    <mergeCell ref="B73:E73"/>
    <mergeCell ref="B74:E74"/>
    <mergeCell ref="B75:E75"/>
    <mergeCell ref="B76:E76"/>
    <mergeCell ref="B77:E77"/>
    <mergeCell ref="B69:E69"/>
    <mergeCell ref="B70:E70"/>
    <mergeCell ref="B68:F68"/>
    <mergeCell ref="B71:E71"/>
    <mergeCell ref="B72:E72"/>
    <mergeCell ref="E10:F10"/>
    <mergeCell ref="J18:O18"/>
    <mergeCell ref="J19:O19"/>
    <mergeCell ref="E23:F23"/>
    <mergeCell ref="J20:O20"/>
    <mergeCell ref="J11:O11"/>
    <mergeCell ref="J15:O15"/>
    <mergeCell ref="J12:O12"/>
    <mergeCell ref="J13:O13"/>
    <mergeCell ref="J14:O14"/>
    <mergeCell ref="E37:F37"/>
    <mergeCell ref="K37:L37"/>
    <mergeCell ref="E50:F50"/>
    <mergeCell ref="K50:L50"/>
    <mergeCell ref="J16:O16"/>
    <mergeCell ref="J17:O1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Antoine</dc:creator>
  <cp:lastModifiedBy>de Lachèze-Murel</cp:lastModifiedBy>
  <dcterms:created xsi:type="dcterms:W3CDTF">2009-11-25T15:26:22Z</dcterms:created>
  <dcterms:modified xsi:type="dcterms:W3CDTF">2009-11-27T12:11:24Z</dcterms:modified>
</cp:coreProperties>
</file>