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23580" windowHeight="11640"/>
  </bookViews>
  <sheets>
    <sheet name="Feuil1" sheetId="1" r:id="rId1"/>
    <sheet name="Feuil2" sheetId="2" r:id="rId2"/>
    <sheet name="Feuil3" sheetId="3" r:id="rId3"/>
  </sheets>
  <calcPr calcId="125725"/>
</workbook>
</file>

<file path=xl/calcChain.xml><?xml version="1.0" encoding="utf-8"?>
<calcChain xmlns="http://schemas.openxmlformats.org/spreadsheetml/2006/main">
  <c r="B40" i="1"/>
  <c r="D40" s="1"/>
  <c r="D46"/>
  <c r="C46"/>
  <c r="B46"/>
  <c r="D41"/>
  <c r="D42"/>
  <c r="D43"/>
  <c r="C43"/>
  <c r="C42"/>
  <c r="C41"/>
  <c r="B42"/>
  <c r="B43"/>
  <c r="B41"/>
  <c r="J17"/>
  <c r="F19"/>
  <c r="F7"/>
  <c r="H7" s="1"/>
  <c r="F13"/>
  <c r="H13" s="1"/>
  <c r="H12"/>
  <c r="F11"/>
  <c r="H11" s="1"/>
  <c r="H10"/>
  <c r="J18" s="1"/>
  <c r="F18"/>
  <c r="F17"/>
  <c r="F5"/>
  <c r="H5" s="1"/>
  <c r="H6"/>
  <c r="H4"/>
  <c r="J19" l="1"/>
  <c r="B13" s="1"/>
  <c r="B12"/>
  <c r="B11"/>
</calcChain>
</file>

<file path=xl/sharedStrings.xml><?xml version="1.0" encoding="utf-8"?>
<sst xmlns="http://schemas.openxmlformats.org/spreadsheetml/2006/main" count="61" uniqueCount="52">
  <si>
    <t>Cout fixe lancement</t>
  </si>
  <si>
    <t xml:space="preserve">Hebergement  GitHub </t>
  </si>
  <si>
    <t>Hebergement site vitrine</t>
  </si>
  <si>
    <t>Cout évolution</t>
  </si>
  <si>
    <t xml:space="preserve">Hebergement Application </t>
  </si>
  <si>
    <t>Data GB</t>
  </si>
  <si>
    <t>Put 10000</t>
  </si>
  <si>
    <t>Get 10000</t>
  </si>
  <si>
    <t>Stockage</t>
  </si>
  <si>
    <t>Ec2</t>
  </si>
  <si>
    <t>utilistion</t>
  </si>
  <si>
    <t>prix unitaire</t>
  </si>
  <si>
    <t>serv 1</t>
  </si>
  <si>
    <t xml:space="preserve">serv 2 </t>
  </si>
  <si>
    <t>Pub 0</t>
  </si>
  <si>
    <t>Calcule Amazon1</t>
  </si>
  <si>
    <t>Prix mois</t>
  </si>
  <si>
    <t>Total</t>
  </si>
  <si>
    <t>Calcule Amazon2</t>
  </si>
  <si>
    <t>Total Milestone 2</t>
  </si>
  <si>
    <t xml:space="preserve">Calcule revient </t>
  </si>
  <si>
    <t>5000 user</t>
  </si>
  <si>
    <t>Modèle Shareware</t>
  </si>
  <si>
    <t>Modèle SaaS</t>
  </si>
  <si>
    <t xml:space="preserve">Prix License </t>
  </si>
  <si>
    <t>Prix Vente Professionnel</t>
  </si>
  <si>
    <t>Prix de Vente particulier</t>
  </si>
  <si>
    <t xml:space="preserve">Rémunération </t>
  </si>
  <si>
    <t>Total Milestone 3</t>
  </si>
  <si>
    <t>Nombre studio Indépendant</t>
  </si>
  <si>
    <t xml:space="preserve">Nombre studio monde (Europe/ US) </t>
  </si>
  <si>
    <t xml:space="preserve">Nombre dev Indépendant monde </t>
  </si>
  <si>
    <t>Pas de stats</t>
  </si>
  <si>
    <t>Taux de convertion attendu freeware -&gt; shareware 6 mois</t>
  </si>
  <si>
    <t xml:space="preserve">Taux de convertion attendu freeware -&gt; shareware 1 ans </t>
  </si>
  <si>
    <t xml:space="preserve">Taux de convertion attendu freeware -&gt; shareware 2 ans </t>
  </si>
  <si>
    <t xml:space="preserve">Nombre de dev indépendant potentiellement intéréssé </t>
  </si>
  <si>
    <t>Mois</t>
  </si>
  <si>
    <t xml:space="preserve">Cout </t>
  </si>
  <si>
    <t xml:space="preserve">Pub </t>
  </si>
  <si>
    <t>Hebergement - étape 2</t>
  </si>
  <si>
    <t>Hebergement - étape 1</t>
  </si>
  <si>
    <t>Hebergement - étape 3</t>
  </si>
  <si>
    <t>15% benef</t>
  </si>
  <si>
    <t>20% benef</t>
  </si>
  <si>
    <t>serv 3</t>
  </si>
  <si>
    <t>Total Milestone 1</t>
  </si>
  <si>
    <t xml:space="preserve">Prix Addons </t>
  </si>
  <si>
    <t>Tableau Estimation</t>
  </si>
  <si>
    <t>Rentré</t>
  </si>
  <si>
    <t>Estimation basse</t>
  </si>
  <si>
    <t>Mode SaaS sur une base de 50 addons disponible  -15 acheté indépendant et 30 professionnels</t>
  </si>
</sst>
</file>

<file path=xl/styles.xml><?xml version="1.0" encoding="utf-8"?>
<styleSheet xmlns="http://schemas.openxmlformats.org/spreadsheetml/2006/main">
  <numFmts count="1">
    <numFmt numFmtId="6" formatCode="#,##0\ &quot;€&quot;;[Red]\-#,##0\ &quot;€&quot;"/>
  </numFmts>
  <fonts count="5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/>
    <xf numFmtId="0" fontId="0" fillId="0" borderId="1" xfId="0" applyBorder="1"/>
    <xf numFmtId="6" fontId="0" fillId="0" borderId="1" xfId="0" applyNumberFormat="1" applyBorder="1"/>
    <xf numFmtId="0" fontId="1" fillId="0" borderId="1" xfId="0" applyFont="1" applyFill="1" applyBorder="1" applyAlignment="1">
      <alignment horizontal="left" wrapText="1" readingOrder="1"/>
    </xf>
    <xf numFmtId="0" fontId="1" fillId="0" borderId="1" xfId="0" applyFont="1" applyBorder="1" applyAlignment="1">
      <alignment horizontal="left" wrapText="1" readingOrder="1"/>
    </xf>
    <xf numFmtId="0" fontId="1" fillId="0" borderId="1" xfId="0" applyFont="1" applyBorder="1" applyAlignment="1">
      <alignment horizontal="right" wrapText="1"/>
    </xf>
    <xf numFmtId="0" fontId="0" fillId="0" borderId="2" xfId="0" applyBorder="1" applyAlignment="1"/>
    <xf numFmtId="0" fontId="0" fillId="0" borderId="4" xfId="0" applyBorder="1" applyAlignment="1"/>
    <xf numFmtId="0" fontId="0" fillId="0" borderId="3" xfId="0" applyBorder="1" applyAlignment="1"/>
    <xf numFmtId="0" fontId="1" fillId="0" borderId="0" xfId="0" applyFont="1" applyBorder="1" applyAlignment="1">
      <alignment horizontal="left" wrapText="1" readingOrder="1"/>
    </xf>
    <xf numFmtId="0" fontId="0" fillId="0" borderId="0" xfId="0" applyBorder="1"/>
    <xf numFmtId="0" fontId="1" fillId="0" borderId="0" xfId="0" applyFont="1" applyBorder="1" applyAlignment="1">
      <alignment horizontal="right" wrapText="1"/>
    </xf>
    <xf numFmtId="0" fontId="0" fillId="2" borderId="1" xfId="0" applyFill="1" applyBorder="1"/>
    <xf numFmtId="0" fontId="2" fillId="0" borderId="1" xfId="0" applyFont="1" applyBorder="1"/>
    <xf numFmtId="0" fontId="3" fillId="0" borderId="2" xfId="0" applyFont="1" applyFill="1" applyBorder="1" applyAlignment="1">
      <alignment horizontal="left" wrapText="1" readingOrder="1"/>
    </xf>
    <xf numFmtId="0" fontId="2" fillId="0" borderId="3" xfId="0" applyFont="1" applyBorder="1" applyAlignment="1">
      <alignment readingOrder="1"/>
    </xf>
    <xf numFmtId="0" fontId="2" fillId="0" borderId="4" xfId="0" applyFont="1" applyBorder="1" applyAlignment="1">
      <alignment readingOrder="1"/>
    </xf>
    <xf numFmtId="0" fontId="2" fillId="0" borderId="2" xfId="0" applyFont="1" applyBorder="1" applyAlignment="1"/>
    <xf numFmtId="9" fontId="0" fillId="0" borderId="1" xfId="0" applyNumberFormat="1" applyBorder="1"/>
    <xf numFmtId="0" fontId="4" fillId="0" borderId="0" xfId="0" applyFont="1"/>
    <xf numFmtId="1" fontId="0" fillId="0" borderId="1" xfId="0" applyNumberFormat="1" applyBorder="1"/>
    <xf numFmtId="1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fr-FR"/>
  <c:chart>
    <c:plotArea>
      <c:layout/>
      <c:lineChart>
        <c:grouping val="standard"/>
        <c:ser>
          <c:idx val="0"/>
          <c:order val="0"/>
          <c:tx>
            <c:strRef>
              <c:f>Feuil1!$A$39</c:f>
              <c:strCache>
                <c:ptCount val="1"/>
                <c:pt idx="0">
                  <c:v>Mois</c:v>
                </c:pt>
              </c:strCache>
            </c:strRef>
          </c:tx>
          <c:marker>
            <c:symbol val="none"/>
          </c:marker>
          <c:val>
            <c:numRef>
              <c:f>Feuil1!$A$40:$A$43</c:f>
              <c:numCache>
                <c:formatCode>0</c:formatCode>
                <c:ptCount val="4"/>
                <c:pt idx="0">
                  <c:v>1</c:v>
                </c:pt>
                <c:pt idx="1">
                  <c:v>6</c:v>
                </c:pt>
                <c:pt idx="2">
                  <c:v>12</c:v>
                </c:pt>
                <c:pt idx="3">
                  <c:v>24</c:v>
                </c:pt>
              </c:numCache>
            </c:numRef>
          </c:val>
        </c:ser>
        <c:ser>
          <c:idx val="1"/>
          <c:order val="1"/>
          <c:tx>
            <c:strRef>
              <c:f>Feuil1!$B$39</c:f>
              <c:strCache>
                <c:ptCount val="1"/>
                <c:pt idx="0">
                  <c:v>Cout </c:v>
                </c:pt>
              </c:strCache>
            </c:strRef>
          </c:tx>
          <c:marker>
            <c:symbol val="none"/>
          </c:marker>
          <c:val>
            <c:numRef>
              <c:f>Feuil1!$B$40:$B$43</c:f>
              <c:numCache>
                <c:formatCode>General</c:formatCode>
                <c:ptCount val="4"/>
                <c:pt idx="0" formatCode="#,##0\ &quot;€&quot;;[Red]\-#,##0\ &quot;€&quot;">
                  <c:v>1</c:v>
                </c:pt>
                <c:pt idx="1">
                  <c:v>97.204250000000002</c:v>
                </c:pt>
                <c:pt idx="2">
                  <c:v>223.92425</c:v>
                </c:pt>
                <c:pt idx="3">
                  <c:v>447.8485</c:v>
                </c:pt>
              </c:numCache>
            </c:numRef>
          </c:val>
        </c:ser>
        <c:ser>
          <c:idx val="2"/>
          <c:order val="2"/>
          <c:tx>
            <c:strRef>
              <c:f>Feuil1!$C$39</c:f>
              <c:strCache>
                <c:ptCount val="1"/>
                <c:pt idx="0">
                  <c:v>Rentré</c:v>
                </c:pt>
              </c:strCache>
            </c:strRef>
          </c:tx>
          <c:marker>
            <c:symbol val="none"/>
          </c:marker>
          <c:val>
            <c:numRef>
              <c:f>Feuil1!$C$40:$C$43</c:f>
              <c:numCache>
                <c:formatCode>General</c:formatCode>
                <c:ptCount val="4"/>
                <c:pt idx="0">
                  <c:v>0</c:v>
                </c:pt>
                <c:pt idx="1">
                  <c:v>66250</c:v>
                </c:pt>
                <c:pt idx="2">
                  <c:v>132500</c:v>
                </c:pt>
                <c:pt idx="3">
                  <c:v>265000</c:v>
                </c:pt>
              </c:numCache>
            </c:numRef>
          </c:val>
        </c:ser>
        <c:marker val="1"/>
        <c:axId val="75355648"/>
        <c:axId val="75357184"/>
      </c:lineChart>
      <c:catAx>
        <c:axId val="75355648"/>
        <c:scaling>
          <c:orientation val="minMax"/>
        </c:scaling>
        <c:axPos val="b"/>
        <c:tickLblPos val="nextTo"/>
        <c:crossAx val="75357184"/>
        <c:crosses val="autoZero"/>
        <c:auto val="1"/>
        <c:lblAlgn val="ctr"/>
        <c:lblOffset val="100"/>
      </c:catAx>
      <c:valAx>
        <c:axId val="75357184"/>
        <c:scaling>
          <c:orientation val="minMax"/>
        </c:scaling>
        <c:axPos val="l"/>
        <c:majorGridlines/>
        <c:numFmt formatCode="0" sourceLinked="1"/>
        <c:tickLblPos val="nextTo"/>
        <c:crossAx val="7535564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409575</xdr:colOff>
      <xdr:row>28</xdr:row>
      <xdr:rowOff>85725</xdr:rowOff>
    </xdr:from>
    <xdr:to>
      <xdr:col>9</xdr:col>
      <xdr:colOff>628650</xdr:colOff>
      <xdr:row>42</xdr:row>
      <xdr:rowOff>161925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selection activeCell="A54" sqref="A54"/>
    </sheetView>
  </sheetViews>
  <sheetFormatPr baseColWidth="10" defaultRowHeight="15"/>
  <cols>
    <col min="1" max="1" width="58" customWidth="1"/>
    <col min="2" max="2" width="10.85546875" customWidth="1"/>
    <col min="4" max="4" width="9.140625" customWidth="1"/>
    <col min="8" max="8" width="19.5703125" customWidth="1"/>
  </cols>
  <sheetData>
    <row r="1" spans="1:10">
      <c r="A1" s="20" t="s">
        <v>48</v>
      </c>
    </row>
    <row r="3" spans="1:10">
      <c r="A3" s="14" t="s">
        <v>0</v>
      </c>
      <c r="B3" s="2"/>
      <c r="E3" s="14" t="s">
        <v>15</v>
      </c>
      <c r="F3" s="2" t="s">
        <v>10</v>
      </c>
      <c r="G3" s="2" t="s">
        <v>11</v>
      </c>
      <c r="H3" s="2" t="s">
        <v>17</v>
      </c>
    </row>
    <row r="4" spans="1:10">
      <c r="A4" s="2" t="s">
        <v>1</v>
      </c>
      <c r="B4" s="2">
        <v>0</v>
      </c>
      <c r="E4" s="5" t="s">
        <v>8</v>
      </c>
      <c r="F4" s="2">
        <v>0.05</v>
      </c>
      <c r="G4" s="6">
        <v>8.5000000000000006E-2</v>
      </c>
      <c r="H4" s="2">
        <f>G4*F4</f>
        <v>4.2500000000000003E-3</v>
      </c>
    </row>
    <row r="5" spans="1:10">
      <c r="A5" s="2" t="s">
        <v>2</v>
      </c>
      <c r="B5" s="3">
        <v>1</v>
      </c>
      <c r="E5" s="5" t="s">
        <v>5</v>
      </c>
      <c r="F5" s="2">
        <f>4*6*F4*30</f>
        <v>36.000000000000007</v>
      </c>
      <c r="G5" s="6">
        <v>0.12</v>
      </c>
      <c r="H5" s="2">
        <f t="shared" ref="H5:H7" si="0">G5*F5</f>
        <v>4.32</v>
      </c>
    </row>
    <row r="6" spans="1:10">
      <c r="A6" s="2" t="s">
        <v>14</v>
      </c>
      <c r="B6" s="2"/>
      <c r="E6" s="5" t="s">
        <v>6</v>
      </c>
      <c r="F6" s="2">
        <v>0</v>
      </c>
      <c r="G6" s="6">
        <v>0.05</v>
      </c>
      <c r="H6" s="2">
        <f t="shared" si="0"/>
        <v>0</v>
      </c>
      <c r="I6" s="10"/>
    </row>
    <row r="7" spans="1:10">
      <c r="A7" s="2" t="s">
        <v>27</v>
      </c>
      <c r="B7" s="2" t="s">
        <v>43</v>
      </c>
      <c r="E7" s="5" t="s">
        <v>7</v>
      </c>
      <c r="F7" s="2">
        <f>20*20*24*30/10000*100</f>
        <v>2880</v>
      </c>
      <c r="G7" s="6">
        <v>4.0000000000000001E-3</v>
      </c>
      <c r="H7" s="2">
        <f t="shared" si="0"/>
        <v>11.52</v>
      </c>
      <c r="I7" s="10"/>
    </row>
    <row r="8" spans="1:10">
      <c r="I8" s="10"/>
    </row>
    <row r="9" spans="1:10">
      <c r="A9" s="14" t="s">
        <v>3</v>
      </c>
      <c r="B9" s="2"/>
      <c r="C9" s="2"/>
      <c r="E9" s="14" t="s">
        <v>18</v>
      </c>
      <c r="F9" s="2" t="s">
        <v>10</v>
      </c>
      <c r="G9" s="2" t="s">
        <v>11</v>
      </c>
      <c r="H9" s="2" t="s">
        <v>17</v>
      </c>
      <c r="I9" s="10"/>
    </row>
    <row r="10" spans="1:10">
      <c r="A10" s="2" t="s">
        <v>4</v>
      </c>
      <c r="B10" s="2">
        <v>0</v>
      </c>
      <c r="C10" s="2" t="s">
        <v>21</v>
      </c>
      <c r="E10" s="5" t="s">
        <v>8</v>
      </c>
      <c r="F10" s="2">
        <v>0.05</v>
      </c>
      <c r="G10" s="6">
        <v>8.5000000000000006E-2</v>
      </c>
      <c r="H10" s="2">
        <f>G10*F10</f>
        <v>4.2500000000000003E-3</v>
      </c>
      <c r="I10" s="10"/>
    </row>
    <row r="11" spans="1:10">
      <c r="A11" s="2" t="s">
        <v>41</v>
      </c>
      <c r="B11" s="2">
        <f>J17</f>
        <v>97.204250000000002</v>
      </c>
      <c r="C11" s="2">
        <v>10000</v>
      </c>
      <c r="E11" s="5" t="s">
        <v>5</v>
      </c>
      <c r="F11" s="2">
        <f>4*6*F10*30</f>
        <v>36.000000000000007</v>
      </c>
      <c r="G11" s="6">
        <v>0.12</v>
      </c>
      <c r="H11" s="2">
        <f t="shared" ref="H11:H13" si="1">G11*F11</f>
        <v>4.32</v>
      </c>
      <c r="I11" s="10"/>
      <c r="J11" s="11"/>
    </row>
    <row r="12" spans="1:10">
      <c r="A12" s="2" t="s">
        <v>40</v>
      </c>
      <c r="B12" s="2">
        <f>J18</f>
        <v>223.92425</v>
      </c>
      <c r="C12" s="2">
        <v>200000</v>
      </c>
      <c r="E12" s="5" t="s">
        <v>6</v>
      </c>
      <c r="F12" s="2">
        <v>0</v>
      </c>
      <c r="G12" s="6">
        <v>0.05</v>
      </c>
      <c r="H12" s="2">
        <f t="shared" si="1"/>
        <v>0</v>
      </c>
      <c r="I12" s="10"/>
      <c r="J12" s="11"/>
    </row>
    <row r="13" spans="1:10">
      <c r="A13" s="2" t="s">
        <v>42</v>
      </c>
      <c r="B13" s="2">
        <f>J19</f>
        <v>447.8485</v>
      </c>
      <c r="C13" s="2">
        <v>350000</v>
      </c>
      <c r="E13" s="5" t="s">
        <v>7</v>
      </c>
      <c r="F13" s="2">
        <f>100*20*24*30/10000*100</f>
        <v>14400</v>
      </c>
      <c r="G13" s="6">
        <v>4.0000000000000001E-3</v>
      </c>
      <c r="H13" s="2">
        <f t="shared" si="1"/>
        <v>57.6</v>
      </c>
      <c r="I13" s="10"/>
      <c r="J13" s="11"/>
    </row>
    <row r="14" spans="1:10">
      <c r="A14" s="2" t="s">
        <v>39</v>
      </c>
      <c r="B14" s="2">
        <v>0</v>
      </c>
      <c r="C14" s="2"/>
      <c r="I14" s="10"/>
      <c r="J14" s="11"/>
    </row>
    <row r="15" spans="1:10">
      <c r="A15" s="2" t="s">
        <v>27</v>
      </c>
      <c r="B15" s="2" t="s">
        <v>44</v>
      </c>
      <c r="C15" s="2"/>
      <c r="E15" s="15" t="s">
        <v>9</v>
      </c>
      <c r="F15" s="16"/>
      <c r="G15" s="16"/>
      <c r="H15" s="16"/>
      <c r="I15" s="16"/>
      <c r="J15" s="17"/>
    </row>
    <row r="16" spans="1:10">
      <c r="E16" s="4" t="s">
        <v>16</v>
      </c>
      <c r="F16" s="7"/>
      <c r="G16" s="8"/>
      <c r="H16" s="7"/>
      <c r="I16" s="9"/>
      <c r="J16" s="8"/>
    </row>
    <row r="17" spans="1:11">
      <c r="E17" s="4" t="s">
        <v>12</v>
      </c>
      <c r="F17" s="2">
        <f>0.113*24*30</f>
        <v>81.36</v>
      </c>
      <c r="G17" s="2"/>
      <c r="H17" s="2" t="s">
        <v>46</v>
      </c>
      <c r="I17" s="2"/>
      <c r="J17" s="2">
        <f>SUM(H4:H7)+F17</f>
        <v>97.204250000000002</v>
      </c>
    </row>
    <row r="18" spans="1:11">
      <c r="E18" s="4" t="s">
        <v>13</v>
      </c>
      <c r="F18" s="2">
        <f>0.225*24*30</f>
        <v>162</v>
      </c>
      <c r="G18" s="2"/>
      <c r="H18" s="2" t="s">
        <v>19</v>
      </c>
      <c r="I18" s="2"/>
      <c r="J18" s="2">
        <f>SUM(H10:H13)+F18</f>
        <v>223.92425</v>
      </c>
    </row>
    <row r="19" spans="1:11">
      <c r="E19" s="4" t="s">
        <v>45</v>
      </c>
      <c r="F19" s="2">
        <f>2*0.225*24*30</f>
        <v>324</v>
      </c>
      <c r="G19" s="2"/>
      <c r="H19" s="2" t="s">
        <v>28</v>
      </c>
      <c r="I19" s="2"/>
      <c r="J19" s="2">
        <f>SUM(H10:H13)*2+F19</f>
        <v>447.8485</v>
      </c>
    </row>
    <row r="20" spans="1:11">
      <c r="J20" s="12"/>
      <c r="K20" s="11"/>
    </row>
    <row r="21" spans="1:11">
      <c r="J21" s="12"/>
      <c r="K21" s="11"/>
    </row>
    <row r="22" spans="1:11">
      <c r="A22" s="18" t="s">
        <v>20</v>
      </c>
      <c r="B22" s="8"/>
    </row>
    <row r="23" spans="1:11">
      <c r="A23" s="7" t="s">
        <v>22</v>
      </c>
      <c r="B23" s="8"/>
      <c r="D23" s="7" t="s">
        <v>23</v>
      </c>
      <c r="E23" s="9"/>
      <c r="F23" s="8"/>
    </row>
    <row r="24" spans="1:11">
      <c r="A24" s="2" t="s">
        <v>25</v>
      </c>
      <c r="B24" s="2">
        <v>500</v>
      </c>
      <c r="D24" s="2" t="s">
        <v>24</v>
      </c>
      <c r="E24" s="2"/>
      <c r="F24" s="13">
        <v>20</v>
      </c>
    </row>
    <row r="25" spans="1:11">
      <c r="A25" s="2" t="s">
        <v>26</v>
      </c>
      <c r="B25" s="2">
        <v>120</v>
      </c>
      <c r="D25" s="2" t="s">
        <v>47</v>
      </c>
      <c r="E25" s="2"/>
      <c r="F25" s="2">
        <v>15</v>
      </c>
    </row>
    <row r="26" spans="1:11">
      <c r="A26" s="11"/>
      <c r="B26" s="11"/>
      <c r="D26" s="11"/>
      <c r="E26" s="11"/>
      <c r="F26" s="11"/>
    </row>
    <row r="28" spans="1:11">
      <c r="A28" s="18" t="s">
        <v>50</v>
      </c>
      <c r="B28" s="8"/>
    </row>
    <row r="29" spans="1:11">
      <c r="A29" s="2" t="s">
        <v>29</v>
      </c>
      <c r="B29" s="2">
        <v>250</v>
      </c>
    </row>
    <row r="30" spans="1:11">
      <c r="A30" s="2" t="s">
        <v>36</v>
      </c>
      <c r="B30" s="2">
        <v>10000</v>
      </c>
    </row>
    <row r="31" spans="1:11">
      <c r="A31" s="2" t="s">
        <v>30</v>
      </c>
      <c r="B31" s="2">
        <v>1500</v>
      </c>
    </row>
    <row r="32" spans="1:11">
      <c r="A32" s="2" t="s">
        <v>31</v>
      </c>
      <c r="B32" s="2" t="s">
        <v>32</v>
      </c>
    </row>
    <row r="34" spans="1:4">
      <c r="A34" s="2" t="s">
        <v>33</v>
      </c>
      <c r="B34" s="19">
        <v>0.05</v>
      </c>
    </row>
    <row r="35" spans="1:4">
      <c r="A35" s="2" t="s">
        <v>34</v>
      </c>
      <c r="B35" s="19">
        <v>0.1</v>
      </c>
    </row>
    <row r="36" spans="1:4">
      <c r="A36" s="2" t="s">
        <v>35</v>
      </c>
      <c r="B36" s="19">
        <v>0.2</v>
      </c>
    </row>
    <row r="39" spans="1:4">
      <c r="A39" s="2" t="s">
        <v>37</v>
      </c>
      <c r="B39" s="2" t="s">
        <v>38</v>
      </c>
      <c r="C39" s="2" t="s">
        <v>49</v>
      </c>
      <c r="D39" s="2" t="s">
        <v>17</v>
      </c>
    </row>
    <row r="40" spans="1:4">
      <c r="A40" s="21">
        <v>1</v>
      </c>
      <c r="B40" s="3">
        <f>B5</f>
        <v>1</v>
      </c>
      <c r="C40" s="2">
        <v>0</v>
      </c>
      <c r="D40" s="2">
        <f>C40-B40</f>
        <v>-1</v>
      </c>
    </row>
    <row r="41" spans="1:4">
      <c r="A41" s="21">
        <v>6</v>
      </c>
      <c r="B41" s="2">
        <f>B11</f>
        <v>97.204250000000002</v>
      </c>
      <c r="C41" s="2">
        <f>B34*(($B$25*$B$30)+($B$29*$B$24))</f>
        <v>66250</v>
      </c>
      <c r="D41" s="2">
        <f t="shared" ref="D41:D43" si="2">C41-B41</f>
        <v>66152.795750000005</v>
      </c>
    </row>
    <row r="42" spans="1:4">
      <c r="A42" s="21">
        <v>12</v>
      </c>
      <c r="B42" s="2">
        <f t="shared" ref="B42:B43" si="3">B12</f>
        <v>223.92425</v>
      </c>
      <c r="C42" s="2">
        <f>B35*(($B$25*$B$30)+($B$29*$B$24))</f>
        <v>132500</v>
      </c>
      <c r="D42" s="2">
        <f t="shared" si="2"/>
        <v>132276.07574999999</v>
      </c>
    </row>
    <row r="43" spans="1:4">
      <c r="A43" s="21">
        <v>24</v>
      </c>
      <c r="B43" s="2">
        <f t="shared" si="3"/>
        <v>447.8485</v>
      </c>
      <c r="C43" s="2">
        <f>B36*(($B$25*$B$30)+($B$29*$B$24))</f>
        <v>265000</v>
      </c>
      <c r="D43" s="2">
        <f t="shared" si="2"/>
        <v>264552.15149999998</v>
      </c>
    </row>
    <row r="45" spans="1:4">
      <c r="A45" s="7" t="s">
        <v>51</v>
      </c>
      <c r="B45" s="9"/>
      <c r="C45" s="9"/>
      <c r="D45" s="8"/>
    </row>
    <row r="46" spans="1:4">
      <c r="A46" s="22">
        <v>36</v>
      </c>
      <c r="B46" s="2">
        <f>B43*1.3</f>
        <v>582.20305000000008</v>
      </c>
      <c r="C46" s="2">
        <f>0.15*(((20+15*15)*$B$30)+((20+30*15)*$B$24))</f>
        <v>402750</v>
      </c>
      <c r="D46" s="2">
        <f t="shared" ref="D46" si="4">C46-B46</f>
        <v>402167.79694999999</v>
      </c>
    </row>
    <row r="54" spans="2:2">
      <c r="B54" s="1"/>
    </row>
  </sheetData>
  <mergeCells count="8">
    <mergeCell ref="A28:B28"/>
    <mergeCell ref="A45:D45"/>
    <mergeCell ref="E15:J15"/>
    <mergeCell ref="F16:G16"/>
    <mergeCell ref="H16:J16"/>
    <mergeCell ref="A22:B22"/>
    <mergeCell ref="D23:F23"/>
    <mergeCell ref="A23:B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Ethan</dc:creator>
  <cp:lastModifiedBy>Ethan</cp:lastModifiedBy>
  <dcterms:created xsi:type="dcterms:W3CDTF">2014-03-21T09:42:46Z</dcterms:created>
  <dcterms:modified xsi:type="dcterms:W3CDTF">2014-03-26T08:18:57Z</dcterms:modified>
</cp:coreProperties>
</file>