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 activeTab="2"/>
  </bookViews>
  <sheets>
    <sheet name="exo1" sheetId="1" r:id="rId1"/>
    <sheet name="exo2" sheetId="2" r:id="rId2"/>
    <sheet name="exo3" sheetId="3" r:id="rId3"/>
  </sheets>
  <calcPr calcId="145621" iterate="1"/>
</workbook>
</file>

<file path=xl/calcChain.xml><?xml version="1.0" encoding="utf-8"?>
<calcChain xmlns="http://schemas.openxmlformats.org/spreadsheetml/2006/main">
  <c r="H5" i="3" l="1"/>
  <c r="H6" i="3" s="1"/>
  <c r="H7" i="3" s="1"/>
  <c r="H8" i="3" s="1"/>
  <c r="H9" i="3" s="1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24" i="3" s="1"/>
  <c r="H25" i="3" s="1"/>
  <c r="H4" i="3"/>
  <c r="H3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7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3" i="3"/>
  <c r="Q7" i="2"/>
  <c r="S4" i="2"/>
  <c r="S5" i="2" s="1"/>
  <c r="S6" i="2" s="1"/>
  <c r="S7" i="2" s="1"/>
  <c r="S8" i="2" s="1"/>
  <c r="S9" i="2" s="1"/>
  <c r="S10" i="2" s="1"/>
  <c r="S11" i="2" s="1"/>
  <c r="S12" i="2" s="1"/>
  <c r="S13" i="2" s="1"/>
  <c r="S14" i="2" s="1"/>
  <c r="S15" i="2" s="1"/>
  <c r="S16" i="2" s="1"/>
  <c r="S17" i="2" s="1"/>
  <c r="S18" i="2" s="1"/>
  <c r="S19" i="2" s="1"/>
  <c r="S20" i="2" s="1"/>
  <c r="S21" i="2" s="1"/>
  <c r="S22" i="2" s="1"/>
  <c r="S23" i="2" s="1"/>
  <c r="S24" i="2" s="1"/>
  <c r="S25" i="2" s="1"/>
  <c r="S3" i="2"/>
  <c r="T3" i="2" s="1"/>
  <c r="T2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S2" i="2" l="1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11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6" i="2"/>
  <c r="I7" i="2"/>
  <c r="H26" i="2"/>
  <c r="J25" i="2"/>
  <c r="K25" i="2" s="1"/>
  <c r="J24" i="2"/>
  <c r="J23" i="2"/>
  <c r="J21" i="2"/>
  <c r="K21" i="2" s="1"/>
  <c r="J20" i="2"/>
  <c r="K20" i="2" s="1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I25" i="2"/>
  <c r="I24" i="2"/>
  <c r="I23" i="2"/>
  <c r="I22" i="2"/>
  <c r="K22" i="2" s="1"/>
  <c r="I21" i="2"/>
  <c r="I20" i="2"/>
  <c r="I19" i="2"/>
  <c r="K19" i="2" s="1"/>
  <c r="I18" i="2"/>
  <c r="I17" i="2"/>
  <c r="I16" i="2"/>
  <c r="K16" i="2" s="1"/>
  <c r="I15" i="2"/>
  <c r="I14" i="2"/>
  <c r="I13" i="2"/>
  <c r="I12" i="2"/>
  <c r="I11" i="2"/>
  <c r="K11" i="2" s="1"/>
  <c r="I10" i="2"/>
  <c r="I9" i="2"/>
  <c r="I8" i="2"/>
  <c r="K8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3" i="2"/>
  <c r="D4" i="2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3" i="2"/>
  <c r="D2" i="2"/>
  <c r="C4" i="2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3" i="2"/>
  <c r="C2" i="2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13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10" i="1"/>
  <c r="G8" i="1"/>
  <c r="G9" i="1"/>
  <c r="G10" i="1"/>
  <c r="G7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13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10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8" i="1"/>
  <c r="C7" i="1"/>
  <c r="T4" i="2" l="1"/>
  <c r="K24" i="2"/>
  <c r="K23" i="2"/>
  <c r="K18" i="2"/>
  <c r="K17" i="2"/>
  <c r="K15" i="2"/>
  <c r="K14" i="2"/>
  <c r="K13" i="2"/>
  <c r="K12" i="2"/>
  <c r="K10" i="2"/>
  <c r="K9" i="2"/>
  <c r="K7" i="2"/>
  <c r="T5" i="2" l="1"/>
  <c r="T6" i="2" l="1"/>
  <c r="T7" i="2" l="1"/>
  <c r="T8" i="2" l="1"/>
  <c r="T9" i="2" l="1"/>
  <c r="T10" i="2" l="1"/>
  <c r="T11" i="2" l="1"/>
  <c r="T12" i="2" l="1"/>
  <c r="T13" i="2" l="1"/>
  <c r="T14" i="2" l="1"/>
  <c r="T15" i="2" l="1"/>
  <c r="T16" i="2" l="1"/>
  <c r="T17" i="2" l="1"/>
  <c r="T18" i="2" l="1"/>
  <c r="T19" i="2" l="1"/>
  <c r="T20" i="2" l="1"/>
  <c r="T21" i="2" l="1"/>
  <c r="T22" i="2" l="1"/>
  <c r="T23" i="2" l="1"/>
  <c r="T25" i="2" l="1"/>
  <c r="T24" i="2"/>
  <c r="G11" i="1"/>
</calcChain>
</file>

<file path=xl/sharedStrings.xml><?xml version="1.0" encoding="utf-8"?>
<sst xmlns="http://schemas.openxmlformats.org/spreadsheetml/2006/main" count="46" uniqueCount="32">
  <si>
    <t>chapitre 2 gestion de l'information</t>
  </si>
  <si>
    <t>Jour</t>
  </si>
  <si>
    <t>Cours</t>
  </si>
  <si>
    <t>MM4</t>
  </si>
  <si>
    <t>MM7</t>
  </si>
  <si>
    <t>MM10</t>
  </si>
  <si>
    <t>est ce qu'il faut acheter</t>
  </si>
  <si>
    <t>MM8</t>
  </si>
  <si>
    <t>avec a =0,75</t>
  </si>
  <si>
    <t>Ldouble</t>
  </si>
  <si>
    <t>Hausses</t>
  </si>
  <si>
    <t>baisses</t>
  </si>
  <si>
    <t>Ht</t>
  </si>
  <si>
    <t>Bt</t>
  </si>
  <si>
    <t>RSI</t>
  </si>
  <si>
    <t>MM5</t>
  </si>
  <si>
    <t>oscillateur</t>
  </si>
  <si>
    <t>momentum</t>
  </si>
  <si>
    <t>Lt simple (a=0,1)</t>
  </si>
  <si>
    <t>Lt (a=0,75)</t>
  </si>
  <si>
    <t>MACD</t>
  </si>
  <si>
    <t>spéculation à la baisse</t>
  </si>
  <si>
    <t>spéculation à la hausse</t>
  </si>
  <si>
    <t>court terme</t>
  </si>
  <si>
    <t>sensiblement la même chose que l'oscillateur</t>
  </si>
  <si>
    <t>Rendements</t>
  </si>
  <si>
    <t>rendemants annuialisés</t>
  </si>
  <si>
    <t>en considérant l'année boursière de 252jours</t>
  </si>
  <si>
    <t>volatilité à 5jours</t>
  </si>
  <si>
    <t>volatilité lissée</t>
  </si>
  <si>
    <t xml:space="preserve">la volatilité à 5 jours ne représente pu rien(trop en retard) </t>
  </si>
  <si>
    <t>la volatilité lissée fonctionne bien même si c'est mathématiquement faux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</si>
</sst>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/>
    </xf>
    <xf numFmtId="164" fontId="0" fillId="0" borderId="0" xfId="0" applyNumberFormat="1"/>
    <xf numFmtId="2" fontId="0" fillId="0" borderId="0" xfId="0" applyNumberFormat="1"/>
    <xf numFmtId="0" fontId="1" fillId="0" borderId="0" xfId="0" applyFont="1" applyBorder="1" applyAlignment="1">
      <alignment vertical="center" wrapText="1"/>
    </xf>
    <xf numFmtId="0" fontId="0" fillId="0" borderId="0" xfId="0" applyFont="1" applyBorder="1"/>
    <xf numFmtId="0" fontId="1" fillId="0" borderId="5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2" borderId="0" xfId="0" applyFill="1"/>
    <xf numFmtId="0" fontId="0" fillId="3" borderId="0" xfId="0" applyFill="1"/>
    <xf numFmtId="10" fontId="0" fillId="0" borderId="0" xfId="1" applyNumberFormat="1" applyFont="1"/>
    <xf numFmtId="166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'exo1'!$B$3</c:f>
              <c:strCache>
                <c:ptCount val="1"/>
                <c:pt idx="0">
                  <c:v>Cours</c:v>
                </c:pt>
              </c:strCache>
            </c:strRef>
          </c:tx>
          <c:spPr>
            <a:ln w="28575">
              <a:noFill/>
            </a:ln>
          </c:spPr>
          <c:trendline>
            <c:spPr>
              <a:ln>
                <a:solidFill>
                  <a:srgbClr val="FFC000"/>
                </a:solidFill>
              </a:ln>
            </c:spPr>
            <c:trendlineType val="movingAvg"/>
            <c:period val="4"/>
            <c:dispRSqr val="0"/>
            <c:dispEq val="0"/>
          </c:trendline>
          <c:trendline>
            <c:spPr>
              <a:ln>
                <a:solidFill>
                  <a:srgbClr val="FF0000"/>
                </a:solidFill>
              </a:ln>
            </c:spPr>
            <c:trendlineType val="movingAvg"/>
            <c:period val="7"/>
            <c:dispRSqr val="0"/>
            <c:dispEq val="0"/>
          </c:trendline>
          <c:trendline>
            <c:spPr>
              <a:ln>
                <a:solidFill>
                  <a:schemeClr val="tx1"/>
                </a:solidFill>
              </a:ln>
            </c:spPr>
            <c:trendlineType val="movingAvg"/>
            <c:period val="10"/>
            <c:dispRSqr val="0"/>
            <c:dispEq val="0"/>
          </c:trendline>
          <c:xVal>
            <c:numRef>
              <c:f>'exo1'!$A$4:$A$27</c:f>
              <c:numCache>
                <c:formatCode>0.00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xVal>
          <c:yVal>
            <c:numRef>
              <c:f>'exo1'!$B$4:$B$27</c:f>
              <c:numCache>
                <c:formatCode>0.00</c:formatCode>
                <c:ptCount val="24"/>
                <c:pt idx="0">
                  <c:v>812.5</c:v>
                </c:pt>
                <c:pt idx="1">
                  <c:v>812.25</c:v>
                </c:pt>
                <c:pt idx="2">
                  <c:v>810</c:v>
                </c:pt>
                <c:pt idx="3">
                  <c:v>806.25</c:v>
                </c:pt>
                <c:pt idx="4">
                  <c:v>793.75</c:v>
                </c:pt>
                <c:pt idx="5">
                  <c:v>787.5</c:v>
                </c:pt>
                <c:pt idx="6">
                  <c:v>793.75</c:v>
                </c:pt>
                <c:pt idx="7">
                  <c:v>812.5</c:v>
                </c:pt>
                <c:pt idx="8">
                  <c:v>831.25</c:v>
                </c:pt>
                <c:pt idx="9">
                  <c:v>837.5</c:v>
                </c:pt>
                <c:pt idx="10">
                  <c:v>843.75</c:v>
                </c:pt>
                <c:pt idx="11">
                  <c:v>843.75</c:v>
                </c:pt>
                <c:pt idx="12">
                  <c:v>825</c:v>
                </c:pt>
                <c:pt idx="13">
                  <c:v>868.75</c:v>
                </c:pt>
                <c:pt idx="14">
                  <c:v>881.25</c:v>
                </c:pt>
                <c:pt idx="15">
                  <c:v>868.75</c:v>
                </c:pt>
                <c:pt idx="16">
                  <c:v>862.5</c:v>
                </c:pt>
                <c:pt idx="17">
                  <c:v>875</c:v>
                </c:pt>
                <c:pt idx="18">
                  <c:v>875</c:v>
                </c:pt>
                <c:pt idx="19">
                  <c:v>887.5</c:v>
                </c:pt>
                <c:pt idx="20">
                  <c:v>900</c:v>
                </c:pt>
                <c:pt idx="21">
                  <c:v>910</c:v>
                </c:pt>
                <c:pt idx="22">
                  <c:v>912.5</c:v>
                </c:pt>
                <c:pt idx="23" formatCode="0.00;[Red]0.00">
                  <c:v>912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80000"/>
        <c:axId val="103280576"/>
      </c:scatterChart>
      <c:valAx>
        <c:axId val="103280000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crossAx val="103280576"/>
        <c:crosses val="autoZero"/>
        <c:crossBetween val="midCat"/>
      </c:valAx>
      <c:valAx>
        <c:axId val="10328057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32800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'exo1'!$B$3</c:f>
              <c:strCache>
                <c:ptCount val="1"/>
                <c:pt idx="0">
                  <c:v>Cours</c:v>
                </c:pt>
              </c:strCache>
            </c:strRef>
          </c:tx>
          <c:marker>
            <c:symbol val="none"/>
          </c:marker>
          <c:trendline>
            <c:spPr>
              <a:ln>
                <a:solidFill>
                  <a:srgbClr val="FFC000"/>
                </a:solidFill>
              </a:ln>
            </c:spPr>
            <c:trendlineType val="movingAvg"/>
            <c:period val="4"/>
            <c:dispRSqr val="0"/>
            <c:dispEq val="0"/>
          </c:trendline>
          <c:trendline>
            <c:spPr>
              <a:ln>
                <a:solidFill>
                  <a:srgbClr val="FF0000"/>
                </a:solidFill>
              </a:ln>
            </c:spPr>
            <c:trendlineType val="movingAvg"/>
            <c:period val="7"/>
            <c:dispRSqr val="0"/>
            <c:dispEq val="0"/>
          </c:trendline>
          <c:trendline>
            <c:trendlineType val="movingAvg"/>
            <c:period val="10"/>
            <c:dispRSqr val="0"/>
            <c:dispEq val="0"/>
          </c:trendline>
          <c:xVal>
            <c:numRef>
              <c:f>'exo1'!$A$4:$A$27</c:f>
              <c:numCache>
                <c:formatCode>0.00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xVal>
          <c:yVal>
            <c:numRef>
              <c:f>'exo1'!$B$4:$B$27</c:f>
              <c:numCache>
                <c:formatCode>0.00</c:formatCode>
                <c:ptCount val="24"/>
                <c:pt idx="0">
                  <c:v>812.5</c:v>
                </c:pt>
                <c:pt idx="1">
                  <c:v>812.25</c:v>
                </c:pt>
                <c:pt idx="2">
                  <c:v>810</c:v>
                </c:pt>
                <c:pt idx="3">
                  <c:v>806.25</c:v>
                </c:pt>
                <c:pt idx="4">
                  <c:v>793.75</c:v>
                </c:pt>
                <c:pt idx="5">
                  <c:v>787.5</c:v>
                </c:pt>
                <c:pt idx="6">
                  <c:v>793.75</c:v>
                </c:pt>
                <c:pt idx="7">
                  <c:v>812.5</c:v>
                </c:pt>
                <c:pt idx="8">
                  <c:v>831.25</c:v>
                </c:pt>
                <c:pt idx="9">
                  <c:v>837.5</c:v>
                </c:pt>
                <c:pt idx="10">
                  <c:v>843.75</c:v>
                </c:pt>
                <c:pt idx="11">
                  <c:v>843.75</c:v>
                </c:pt>
                <c:pt idx="12">
                  <c:v>825</c:v>
                </c:pt>
                <c:pt idx="13">
                  <c:v>868.75</c:v>
                </c:pt>
                <c:pt idx="14">
                  <c:v>881.25</c:v>
                </c:pt>
                <c:pt idx="15">
                  <c:v>868.75</c:v>
                </c:pt>
                <c:pt idx="16">
                  <c:v>862.5</c:v>
                </c:pt>
                <c:pt idx="17">
                  <c:v>875</c:v>
                </c:pt>
                <c:pt idx="18">
                  <c:v>875</c:v>
                </c:pt>
                <c:pt idx="19">
                  <c:v>887.5</c:v>
                </c:pt>
                <c:pt idx="20">
                  <c:v>900</c:v>
                </c:pt>
                <c:pt idx="21">
                  <c:v>910</c:v>
                </c:pt>
                <c:pt idx="22">
                  <c:v>912.5</c:v>
                </c:pt>
                <c:pt idx="23" formatCode="0.00;[Red]0.00">
                  <c:v>912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82304"/>
        <c:axId val="103282880"/>
      </c:scatterChart>
      <c:valAx>
        <c:axId val="103282304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crossAx val="103282880"/>
        <c:crosses val="autoZero"/>
        <c:crossBetween val="midCat"/>
      </c:valAx>
      <c:valAx>
        <c:axId val="10328288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32823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752405949256356E-2"/>
          <c:y val="6.0659813356663747E-2"/>
          <c:w val="0.6579551618547681"/>
          <c:h val="0.832619568387284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'exo2'!$B$1</c:f>
              <c:strCache>
                <c:ptCount val="1"/>
                <c:pt idx="0">
                  <c:v>Cours</c:v>
                </c:pt>
              </c:strCache>
            </c:strRef>
          </c:tx>
          <c:marker>
            <c:symbol val="none"/>
          </c:marker>
          <c:xVal>
            <c:numRef>
              <c:f>'exo2'!$A$2:$A$25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xVal>
          <c:yVal>
            <c:numRef>
              <c:f>'exo2'!$B$2:$B$25</c:f>
              <c:numCache>
                <c:formatCode>General</c:formatCode>
                <c:ptCount val="24"/>
                <c:pt idx="0">
                  <c:v>101.14</c:v>
                </c:pt>
                <c:pt idx="1">
                  <c:v>101.22</c:v>
                </c:pt>
                <c:pt idx="2">
                  <c:v>101.17</c:v>
                </c:pt>
                <c:pt idx="3">
                  <c:v>100.99</c:v>
                </c:pt>
                <c:pt idx="4">
                  <c:v>100.97</c:v>
                </c:pt>
                <c:pt idx="5">
                  <c:v>101.05</c:v>
                </c:pt>
                <c:pt idx="6">
                  <c:v>101.06</c:v>
                </c:pt>
                <c:pt idx="7">
                  <c:v>101.05</c:v>
                </c:pt>
                <c:pt idx="8">
                  <c:v>100.88</c:v>
                </c:pt>
                <c:pt idx="9">
                  <c:v>100.84</c:v>
                </c:pt>
                <c:pt idx="10">
                  <c:v>100.73</c:v>
                </c:pt>
                <c:pt idx="11">
                  <c:v>100.81</c:v>
                </c:pt>
                <c:pt idx="12">
                  <c:v>100.73</c:v>
                </c:pt>
                <c:pt idx="13">
                  <c:v>100.42</c:v>
                </c:pt>
                <c:pt idx="14">
                  <c:v>100.28</c:v>
                </c:pt>
                <c:pt idx="15">
                  <c:v>100.32</c:v>
                </c:pt>
                <c:pt idx="16">
                  <c:v>100.48</c:v>
                </c:pt>
                <c:pt idx="17">
                  <c:v>100.49</c:v>
                </c:pt>
                <c:pt idx="18">
                  <c:v>100.59</c:v>
                </c:pt>
                <c:pt idx="19">
                  <c:v>100.69</c:v>
                </c:pt>
                <c:pt idx="20">
                  <c:v>100.88</c:v>
                </c:pt>
                <c:pt idx="21">
                  <c:v>100.8</c:v>
                </c:pt>
                <c:pt idx="22">
                  <c:v>100.74</c:v>
                </c:pt>
                <c:pt idx="23">
                  <c:v>100.77</c:v>
                </c:pt>
              </c:numCache>
            </c:numRef>
          </c:yVal>
          <c:smooth val="1"/>
        </c:ser>
        <c:ser>
          <c:idx val="1"/>
          <c:order val="1"/>
          <c:tx>
            <c:v>Lt</c:v>
          </c:tx>
          <c:marker>
            <c:symbol val="none"/>
          </c:marker>
          <c:yVal>
            <c:numRef>
              <c:f>'exo2'!$C$2:$C$25</c:f>
              <c:numCache>
                <c:formatCode>General</c:formatCode>
                <c:ptCount val="24"/>
                <c:pt idx="0">
                  <c:v>101.14</c:v>
                </c:pt>
                <c:pt idx="1">
                  <c:v>101.16</c:v>
                </c:pt>
                <c:pt idx="2">
                  <c:v>101.16250000000001</c:v>
                </c:pt>
                <c:pt idx="3">
                  <c:v>101.11937500000001</c:v>
                </c:pt>
                <c:pt idx="4">
                  <c:v>101.08203125</c:v>
                </c:pt>
                <c:pt idx="5">
                  <c:v>101.0740234375</c:v>
                </c:pt>
                <c:pt idx="6">
                  <c:v>101.07051757812501</c:v>
                </c:pt>
                <c:pt idx="7">
                  <c:v>101.06538818359375</c:v>
                </c:pt>
                <c:pt idx="8">
                  <c:v>101.01904113769531</c:v>
                </c:pt>
                <c:pt idx="9">
                  <c:v>100.97428085327149</c:v>
                </c:pt>
                <c:pt idx="10">
                  <c:v>100.91321063995363</c:v>
                </c:pt>
                <c:pt idx="11">
                  <c:v>100.88740797996523</c:v>
                </c:pt>
                <c:pt idx="12">
                  <c:v>100.84805598497393</c:v>
                </c:pt>
                <c:pt idx="13">
                  <c:v>100.74104198873044</c:v>
                </c:pt>
                <c:pt idx="14">
                  <c:v>100.62578149154783</c:v>
                </c:pt>
                <c:pt idx="15">
                  <c:v>100.54933611866086</c:v>
                </c:pt>
                <c:pt idx="16">
                  <c:v>100.53200208899565</c:v>
                </c:pt>
                <c:pt idx="17">
                  <c:v>100.52150156674674</c:v>
                </c:pt>
                <c:pt idx="18">
                  <c:v>100.53862617506005</c:v>
                </c:pt>
                <c:pt idx="19">
                  <c:v>100.57646963129504</c:v>
                </c:pt>
                <c:pt idx="20">
                  <c:v>100.65235222347128</c:v>
                </c:pt>
                <c:pt idx="21">
                  <c:v>100.68926416760347</c:v>
                </c:pt>
                <c:pt idx="22">
                  <c:v>100.7019481257026</c:v>
                </c:pt>
                <c:pt idx="23">
                  <c:v>100.71896109427695</c:v>
                </c:pt>
              </c:numCache>
            </c:numRef>
          </c:yVal>
          <c:smooth val="1"/>
        </c:ser>
        <c:ser>
          <c:idx val="2"/>
          <c:order val="2"/>
          <c:tx>
            <c:v>Ldouble</c:v>
          </c:tx>
          <c:marker>
            <c:symbol val="none"/>
          </c:marker>
          <c:yVal>
            <c:numRef>
              <c:f>'exo2'!$D$2:$D$25</c:f>
              <c:numCache>
                <c:formatCode>General</c:formatCode>
                <c:ptCount val="24"/>
                <c:pt idx="0">
                  <c:v>101.14</c:v>
                </c:pt>
                <c:pt idx="1">
                  <c:v>101.14500000000001</c:v>
                </c:pt>
                <c:pt idx="2">
                  <c:v>101.14937500000002</c:v>
                </c:pt>
                <c:pt idx="3">
                  <c:v>101.14187500000001</c:v>
                </c:pt>
                <c:pt idx="4">
                  <c:v>101.12691406250001</c:v>
                </c:pt>
                <c:pt idx="5">
                  <c:v>101.11369140625</c:v>
                </c:pt>
                <c:pt idx="6">
                  <c:v>101.10289794921876</c:v>
                </c:pt>
                <c:pt idx="7">
                  <c:v>101.09352050781251</c:v>
                </c:pt>
                <c:pt idx="8">
                  <c:v>101.07490066528321</c:v>
                </c:pt>
                <c:pt idx="9">
                  <c:v>101.04974571228027</c:v>
                </c:pt>
                <c:pt idx="10">
                  <c:v>101.01561194419861</c:v>
                </c:pt>
                <c:pt idx="11">
                  <c:v>100.98356095314027</c:v>
                </c:pt>
                <c:pt idx="12">
                  <c:v>100.94968471109868</c:v>
                </c:pt>
                <c:pt idx="13">
                  <c:v>100.89752403050662</c:v>
                </c:pt>
                <c:pt idx="14">
                  <c:v>100.82958839576693</c:v>
                </c:pt>
                <c:pt idx="15">
                  <c:v>100.75952532649042</c:v>
                </c:pt>
                <c:pt idx="16">
                  <c:v>100.70264451711674</c:v>
                </c:pt>
                <c:pt idx="17">
                  <c:v>100.65735877952424</c:v>
                </c:pt>
                <c:pt idx="18">
                  <c:v>100.62767562840818</c:v>
                </c:pt>
                <c:pt idx="19">
                  <c:v>100.6148741291299</c:v>
                </c:pt>
                <c:pt idx="20">
                  <c:v>100.62424365271524</c:v>
                </c:pt>
                <c:pt idx="21">
                  <c:v>100.6404987814373</c:v>
                </c:pt>
                <c:pt idx="22">
                  <c:v>100.65586111750362</c:v>
                </c:pt>
                <c:pt idx="23">
                  <c:v>100.67163611169696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558144"/>
        <c:axId val="185558720"/>
      </c:scatterChart>
      <c:valAx>
        <c:axId val="18555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5558720"/>
        <c:crosses val="autoZero"/>
        <c:crossBetween val="midCat"/>
      </c:valAx>
      <c:valAx>
        <c:axId val="185558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55581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'exo2'!$O$1</c:f>
              <c:strCache>
                <c:ptCount val="1"/>
                <c:pt idx="0">
                  <c:v>oscillateur</c:v>
                </c:pt>
              </c:strCache>
            </c:strRef>
          </c:tx>
          <c:spPr>
            <a:ln w="28575">
              <a:noFill/>
            </a:ln>
          </c:spPr>
          <c:xVal>
            <c:numRef>
              <c:f>'exo2'!$A$2:$A$25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xVal>
          <c:yVal>
            <c:numRef>
              <c:f>'exo2'!$O$2:$O$25</c:f>
              <c:numCache>
                <c:formatCode>General</c:formatCode>
                <c:ptCount val="24"/>
                <c:pt idx="9">
                  <c:v>-6.0999999999992838E-2</c:v>
                </c:pt>
                <c:pt idx="10">
                  <c:v>-8.4000000000003183E-2</c:v>
                </c:pt>
                <c:pt idx="11">
                  <c:v>-9.3000000000003524E-2</c:v>
                </c:pt>
                <c:pt idx="12">
                  <c:v>-0.11300000000001376</c:v>
                </c:pt>
                <c:pt idx="13">
                  <c:v>-0.14800000000001035</c:v>
                </c:pt>
                <c:pt idx="14">
                  <c:v>-0.19099999999998829</c:v>
                </c:pt>
                <c:pt idx="15">
                  <c:v>-0.20000000000001705</c:v>
                </c:pt>
                <c:pt idx="16">
                  <c:v>-0.20799999999999841</c:v>
                </c:pt>
                <c:pt idx="17">
                  <c:v>-0.20000000000000284</c:v>
                </c:pt>
                <c:pt idx="18">
                  <c:v>-0.13700000000002888</c:v>
                </c:pt>
                <c:pt idx="19">
                  <c:v>-4.0000000000006253E-2</c:v>
                </c:pt>
                <c:pt idx="20">
                  <c:v>5.7000000000016371E-2</c:v>
                </c:pt>
                <c:pt idx="21">
                  <c:v>0.12199999999999989</c:v>
                </c:pt>
                <c:pt idx="22">
                  <c:v>0.17100000000000648</c:v>
                </c:pt>
                <c:pt idx="23">
                  <c:v>0.17200000000001125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556992"/>
        <c:axId val="103284032"/>
      </c:scatterChart>
      <c:valAx>
        <c:axId val="18555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3284032"/>
        <c:crosses val="autoZero"/>
        <c:crossBetween val="midCat"/>
      </c:valAx>
      <c:valAx>
        <c:axId val="103284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55569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'exo3'!$G$1</c:f>
              <c:strCache>
                <c:ptCount val="1"/>
                <c:pt idx="0">
                  <c:v>volatilité à 5jours</c:v>
                </c:pt>
              </c:strCache>
            </c:strRef>
          </c:tx>
          <c:marker>
            <c:symbol val="none"/>
          </c:marker>
          <c:xVal>
            <c:numRef>
              <c:f>'exo3'!$A$2:$A$25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xVal>
          <c:yVal>
            <c:numRef>
              <c:f>'exo3'!$G$2:$G$25</c:f>
              <c:numCache>
                <c:formatCode>General</c:formatCode>
                <c:ptCount val="24"/>
                <c:pt idx="5" formatCode="0.000%">
                  <c:v>1.5134104611314057E-2</c:v>
                </c:pt>
                <c:pt idx="6" formatCode="0.000%">
                  <c:v>1.3445715807787051E-2</c:v>
                </c:pt>
                <c:pt idx="7" formatCode="0.000%">
                  <c:v>1.3416098188759357E-2</c:v>
                </c:pt>
                <c:pt idx="8" formatCode="0.000%">
                  <c:v>1.2857466285364542E-2</c:v>
                </c:pt>
                <c:pt idx="9" formatCode="0.000%">
                  <c:v>1.2903919907565875E-2</c:v>
                </c:pt>
                <c:pt idx="10" formatCode="0.000%">
                  <c:v>1.0500281842017749E-2</c:v>
                </c:pt>
                <c:pt idx="11" formatCode="0.000%">
                  <c:v>1.3457584721238525E-2</c:v>
                </c:pt>
                <c:pt idx="12" formatCode="0.000%">
                  <c:v>1.3146802011361642E-2</c:v>
                </c:pt>
                <c:pt idx="13" formatCode="0.000%">
                  <c:v>1.9969597508752268E-2</c:v>
                </c:pt>
                <c:pt idx="14" formatCode="0.000%">
                  <c:v>1.9672070727365203E-2</c:v>
                </c:pt>
                <c:pt idx="15" formatCode="0.000%">
                  <c:v>2.1902185101699081E-2</c:v>
                </c:pt>
                <c:pt idx="16" formatCode="0.000%">
                  <c:v>2.5206907648533602E-2</c:v>
                </c:pt>
                <c:pt idx="17" formatCode="0.000%">
                  <c:v>2.5593159194067853E-2</c:v>
                </c:pt>
                <c:pt idx="18" formatCode="0.000%">
                  <c:v>1.5989183522391929E-2</c:v>
                </c:pt>
                <c:pt idx="19" formatCode="0.000%">
                  <c:v>8.2724991987194098E-3</c:v>
                </c:pt>
                <c:pt idx="20" formatCode="0.000%">
                  <c:v>9.750678625336141E-3</c:v>
                </c:pt>
                <c:pt idx="21" formatCode="0.000%">
                  <c:v>1.4466006131627528E-2</c:v>
                </c:pt>
                <c:pt idx="22" formatCode="0.000%">
                  <c:v>1.6319815133954061E-2</c:v>
                </c:pt>
                <c:pt idx="23" formatCode="0.000%">
                  <c:v>1.5842065544262741E-2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'exo3'!$H$1</c:f>
              <c:strCache>
                <c:ptCount val="1"/>
                <c:pt idx="0">
                  <c:v>volatilité lissée</c:v>
                </c:pt>
              </c:strCache>
            </c:strRef>
          </c:tx>
          <c:marker>
            <c:symbol val="none"/>
          </c:marker>
          <c:xVal>
            <c:numRef>
              <c:f>'exo3'!$A$2:$A$25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xVal>
          <c:yVal>
            <c:numRef>
              <c:f>'exo3'!$H$2:$H$25</c:f>
              <c:numCache>
                <c:formatCode>0.00%</c:formatCode>
                <c:ptCount val="24"/>
                <c:pt idx="1">
                  <c:v>1.2556462619250312E-2</c:v>
                </c:pt>
                <c:pt idx="2" formatCode="0.000%">
                  <c:v>1.143398254933504E-2</c:v>
                </c:pt>
                <c:pt idx="3" formatCode="0.000%">
                  <c:v>1.7818169199651217E-2</c:v>
                </c:pt>
                <c:pt idx="4" formatCode="0.000%">
                  <c:v>1.5210459761022282E-2</c:v>
                </c:pt>
                <c:pt idx="5" formatCode="0.000%">
                  <c:v>1.4521457676145256E-2</c:v>
                </c:pt>
                <c:pt idx="6" formatCode="0.000%">
                  <c:v>1.2349873697375424E-2</c:v>
                </c:pt>
                <c:pt idx="7" formatCode="0.000%">
                  <c:v>1.0512127741409725E-2</c:v>
                </c:pt>
                <c:pt idx="8" formatCode="0.000%">
                  <c:v>1.6711256833488876E-2</c:v>
                </c:pt>
                <c:pt idx="9" formatCode="0.000%">
                  <c:v>1.4565887922407501E-2</c:v>
                </c:pt>
                <c:pt idx="10" formatCode="0.000%">
                  <c:v>1.5385707466248764E-2</c:v>
                </c:pt>
                <c:pt idx="11" formatCode="0.000%">
                  <c:v>1.4660990179729766E-2</c:v>
                </c:pt>
                <c:pt idx="12" formatCode="0.000%">
                  <c:v>1.4113672917085266E-2</c:v>
                </c:pt>
                <c:pt idx="13" formatCode="0.000%">
                  <c:v>2.8490523292147345E-2</c:v>
                </c:pt>
                <c:pt idx="14" formatCode="0.000%">
                  <c:v>2.6862135407852344E-2</c:v>
                </c:pt>
                <c:pt idx="15" formatCode="0.000%">
                  <c:v>2.3038232402373678E-2</c:v>
                </c:pt>
                <c:pt idx="16" formatCode="0.000%">
                  <c:v>2.3698742161665728E-2</c:v>
                </c:pt>
                <c:pt idx="17" formatCode="0.000%">
                  <c:v>2.0126419163211302E-2</c:v>
                </c:pt>
                <c:pt idx="18" formatCode="0.000%">
                  <c:v>1.9013835495073374E-2</c:v>
                </c:pt>
                <c:pt idx="19" formatCode="0.000%">
                  <c:v>1.8166820855818177E-2</c:v>
                </c:pt>
                <c:pt idx="20" formatCode="0.000%">
                  <c:v>2.2110326220146113E-2</c:v>
                </c:pt>
                <c:pt idx="21" formatCode="0.000%">
                  <c:v>1.9908738784935074E-2</c:v>
                </c:pt>
                <c:pt idx="22" formatCode="0.000%">
                  <c:v>1.761753880668018E-2</c:v>
                </c:pt>
                <c:pt idx="23" formatCode="0.000%">
                  <c:v>1.5156825924983922E-2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626752"/>
        <c:axId val="147626176"/>
      </c:scatterChart>
      <c:valAx>
        <c:axId val="14762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7626176"/>
        <c:crosses val="autoZero"/>
        <c:crossBetween val="midCat"/>
      </c:valAx>
      <c:valAx>
        <c:axId val="147626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76267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'exo3'!$B$1</c:f>
              <c:strCache>
                <c:ptCount val="1"/>
                <c:pt idx="0">
                  <c:v>Cours</c:v>
                </c:pt>
              </c:strCache>
            </c:strRef>
          </c:tx>
          <c:marker>
            <c:symbol val="none"/>
          </c:marker>
          <c:xVal>
            <c:numRef>
              <c:f>'exo3'!$A$2:$A$25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xVal>
          <c:yVal>
            <c:numRef>
              <c:f>'exo3'!$B$2:$B$25</c:f>
              <c:numCache>
                <c:formatCode>General</c:formatCode>
                <c:ptCount val="24"/>
                <c:pt idx="0">
                  <c:v>101.14</c:v>
                </c:pt>
                <c:pt idx="1">
                  <c:v>101.22</c:v>
                </c:pt>
                <c:pt idx="2">
                  <c:v>101.17</c:v>
                </c:pt>
                <c:pt idx="3">
                  <c:v>100.99</c:v>
                </c:pt>
                <c:pt idx="4">
                  <c:v>100.97</c:v>
                </c:pt>
                <c:pt idx="5">
                  <c:v>101.05</c:v>
                </c:pt>
                <c:pt idx="6">
                  <c:v>101.06</c:v>
                </c:pt>
                <c:pt idx="7">
                  <c:v>101.05</c:v>
                </c:pt>
                <c:pt idx="8">
                  <c:v>100.88</c:v>
                </c:pt>
                <c:pt idx="9">
                  <c:v>100.84</c:v>
                </c:pt>
                <c:pt idx="10">
                  <c:v>100.73</c:v>
                </c:pt>
                <c:pt idx="11">
                  <c:v>100.81</c:v>
                </c:pt>
                <c:pt idx="12">
                  <c:v>100.73</c:v>
                </c:pt>
                <c:pt idx="13">
                  <c:v>100.42</c:v>
                </c:pt>
                <c:pt idx="14">
                  <c:v>100.28</c:v>
                </c:pt>
                <c:pt idx="15">
                  <c:v>100.32</c:v>
                </c:pt>
                <c:pt idx="16">
                  <c:v>100.48</c:v>
                </c:pt>
                <c:pt idx="17">
                  <c:v>100.49</c:v>
                </c:pt>
                <c:pt idx="18">
                  <c:v>100.59</c:v>
                </c:pt>
                <c:pt idx="19">
                  <c:v>100.69</c:v>
                </c:pt>
                <c:pt idx="20">
                  <c:v>100.88</c:v>
                </c:pt>
                <c:pt idx="21">
                  <c:v>100.8</c:v>
                </c:pt>
                <c:pt idx="22">
                  <c:v>100.74</c:v>
                </c:pt>
                <c:pt idx="23">
                  <c:v>100.77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8539136"/>
        <c:axId val="218538560"/>
      </c:scatterChart>
      <c:valAx>
        <c:axId val="21853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8538560"/>
        <c:crosses val="autoZero"/>
        <c:crossBetween val="midCat"/>
      </c:valAx>
      <c:valAx>
        <c:axId val="218538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85391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4</xdr:row>
      <xdr:rowOff>4762</xdr:rowOff>
    </xdr:from>
    <xdr:to>
      <xdr:col>17</xdr:col>
      <xdr:colOff>400050</xdr:colOff>
      <xdr:row>17</xdr:row>
      <xdr:rowOff>23812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523875</xdr:colOff>
      <xdr:row>14</xdr:row>
      <xdr:rowOff>195262</xdr:rowOff>
    </xdr:from>
    <xdr:to>
      <xdr:col>16</xdr:col>
      <xdr:colOff>76200</xdr:colOff>
      <xdr:row>26</xdr:row>
      <xdr:rowOff>123825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90487</xdr:rowOff>
    </xdr:from>
    <xdr:to>
      <xdr:col>6</xdr:col>
      <xdr:colOff>0</xdr:colOff>
      <xdr:row>39</xdr:row>
      <xdr:rowOff>166687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685159</xdr:colOff>
      <xdr:row>25</xdr:row>
      <xdr:rowOff>161204</xdr:rowOff>
    </xdr:from>
    <xdr:to>
      <xdr:col>16</xdr:col>
      <xdr:colOff>685159</xdr:colOff>
      <xdr:row>39</xdr:row>
      <xdr:rowOff>122944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358589</xdr:colOff>
      <xdr:row>28</xdr:row>
      <xdr:rowOff>90766</xdr:rowOff>
    </xdr:from>
    <xdr:to>
      <xdr:col>14</xdr:col>
      <xdr:colOff>358589</xdr:colOff>
      <xdr:row>42</xdr:row>
      <xdr:rowOff>166966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661149</xdr:colOff>
      <xdr:row>28</xdr:row>
      <xdr:rowOff>158001</xdr:rowOff>
    </xdr:from>
    <xdr:to>
      <xdr:col>6</xdr:col>
      <xdr:colOff>661149</xdr:colOff>
      <xdr:row>43</xdr:row>
      <xdr:rowOff>43701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B1" zoomScaleNormal="100" workbookViewId="0">
      <selection activeCell="J13" sqref="J13"/>
    </sheetView>
  </sheetViews>
  <sheetFormatPr baseColWidth="10" defaultRowHeight="15" x14ac:dyDescent="0.25"/>
  <sheetData>
    <row r="1" spans="1:9" x14ac:dyDescent="0.25">
      <c r="A1" t="s">
        <v>0</v>
      </c>
    </row>
    <row r="2" spans="1:9" ht="15.75" thickBot="1" x14ac:dyDescent="0.3">
      <c r="G2" t="s">
        <v>6</v>
      </c>
    </row>
    <row r="3" spans="1:9" ht="16.5" thickBot="1" x14ac:dyDescent="0.3">
      <c r="A3" s="1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/>
    </row>
    <row r="4" spans="1:9" ht="16.5" thickBot="1" x14ac:dyDescent="0.3">
      <c r="A4" s="4">
        <v>1</v>
      </c>
      <c r="B4" s="5">
        <v>812.5</v>
      </c>
    </row>
    <row r="5" spans="1:9" ht="16.5" thickBot="1" x14ac:dyDescent="0.3">
      <c r="A5" s="4">
        <v>2</v>
      </c>
      <c r="B5" s="5">
        <v>812.25</v>
      </c>
      <c r="G5" t="s">
        <v>3</v>
      </c>
      <c r="H5" t="s">
        <v>4</v>
      </c>
      <c r="I5" t="s">
        <v>7</v>
      </c>
    </row>
    <row r="6" spans="1:9" ht="16.5" thickBot="1" x14ac:dyDescent="0.3">
      <c r="A6" s="4">
        <v>3</v>
      </c>
      <c r="B6" s="5">
        <v>810</v>
      </c>
    </row>
    <row r="7" spans="1:9" ht="16.5" thickBot="1" x14ac:dyDescent="0.3">
      <c r="A7" s="4">
        <v>4</v>
      </c>
      <c r="B7" s="5">
        <v>806.25</v>
      </c>
      <c r="C7">
        <f>(B7+B6+B5+B4)/A7</f>
        <v>810.25</v>
      </c>
      <c r="G7">
        <f>IF(C7&lt;B7,1,0)</f>
        <v>0</v>
      </c>
    </row>
    <row r="8" spans="1:9" ht="16.5" thickBot="1" x14ac:dyDescent="0.3">
      <c r="A8" s="4">
        <v>5</v>
      </c>
      <c r="B8" s="5">
        <v>793.75</v>
      </c>
      <c r="C8">
        <f>(B8+B7+B6+B5)/4</f>
        <v>805.5625</v>
      </c>
      <c r="G8">
        <f t="shared" ref="G8:G27" si="0">IF(C8&lt;B8,1,0)</f>
        <v>0</v>
      </c>
    </row>
    <row r="9" spans="1:9" ht="16.5" thickBot="1" x14ac:dyDescent="0.3">
      <c r="A9" s="4">
        <v>6</v>
      </c>
      <c r="B9" s="5">
        <v>787.5</v>
      </c>
      <c r="C9">
        <f t="shared" ref="C9:C27" si="1">(B9+B8+B7+B6)/4</f>
        <v>799.375</v>
      </c>
      <c r="G9">
        <f t="shared" si="0"/>
        <v>0</v>
      </c>
    </row>
    <row r="10" spans="1:9" ht="16.5" thickBot="1" x14ac:dyDescent="0.3">
      <c r="A10" s="4">
        <v>7</v>
      </c>
      <c r="B10" s="5">
        <v>793.75</v>
      </c>
      <c r="C10">
        <f t="shared" si="1"/>
        <v>795.3125</v>
      </c>
      <c r="D10">
        <f>SUM(B4:B10)/7</f>
        <v>802.28571428571433</v>
      </c>
      <c r="G10">
        <f t="shared" si="0"/>
        <v>0</v>
      </c>
      <c r="H10">
        <f>IF(D10&lt;B10,1,0)</f>
        <v>0</v>
      </c>
    </row>
    <row r="11" spans="1:9" ht="16.5" thickBot="1" x14ac:dyDescent="0.3">
      <c r="A11" s="4">
        <v>8</v>
      </c>
      <c r="B11" s="5">
        <v>812.5</v>
      </c>
      <c r="C11">
        <f t="shared" si="1"/>
        <v>796.875</v>
      </c>
      <c r="D11">
        <f t="shared" ref="D11:D27" si="2">SUM(B5:B11)/7</f>
        <v>802.28571428571433</v>
      </c>
      <c r="G11" t="str">
        <f ca="1">IF(C11&lt;B11,IF(G11&lt;&gt;G10,"achat",1),IF(G11&lt;&gt;G10,"vente",0))</f>
        <v>achat</v>
      </c>
      <c r="H11">
        <f t="shared" ref="H11:H27" si="3">IF(D11&lt;B11,1,0)</f>
        <v>1</v>
      </c>
    </row>
    <row r="12" spans="1:9" ht="16.5" thickBot="1" x14ac:dyDescent="0.3">
      <c r="A12" s="5">
        <v>9</v>
      </c>
      <c r="B12" s="5">
        <v>831.25</v>
      </c>
      <c r="C12">
        <f t="shared" si="1"/>
        <v>806.25</v>
      </c>
      <c r="D12">
        <f t="shared" si="2"/>
        <v>805</v>
      </c>
      <c r="G12">
        <f t="shared" si="0"/>
        <v>1</v>
      </c>
      <c r="H12">
        <f t="shared" si="3"/>
        <v>1</v>
      </c>
    </row>
    <row r="13" spans="1:9" ht="16.5" thickBot="1" x14ac:dyDescent="0.3">
      <c r="A13" s="5">
        <v>10</v>
      </c>
      <c r="B13" s="5">
        <v>837.5</v>
      </c>
      <c r="C13">
        <f t="shared" si="1"/>
        <v>818.75</v>
      </c>
      <c r="D13">
        <f t="shared" si="2"/>
        <v>808.92857142857144</v>
      </c>
      <c r="E13">
        <f>SUM(B4:B13)/10</f>
        <v>809.72500000000002</v>
      </c>
      <c r="G13">
        <f t="shared" si="0"/>
        <v>1</v>
      </c>
      <c r="H13">
        <f t="shared" si="3"/>
        <v>1</v>
      </c>
      <c r="I13">
        <f>IF(E13&lt;B13,1,0)</f>
        <v>1</v>
      </c>
    </row>
    <row r="14" spans="1:9" ht="16.5" thickBot="1" x14ac:dyDescent="0.3">
      <c r="A14" s="5">
        <v>11</v>
      </c>
      <c r="B14" s="5">
        <v>843.75</v>
      </c>
      <c r="C14">
        <f t="shared" si="1"/>
        <v>831.25</v>
      </c>
      <c r="D14">
        <f t="shared" si="2"/>
        <v>814.28571428571433</v>
      </c>
      <c r="E14">
        <f t="shared" ref="E14:E27" si="4">SUM(B5:B14)/10</f>
        <v>812.85</v>
      </c>
      <c r="G14">
        <f t="shared" si="0"/>
        <v>1</v>
      </c>
      <c r="H14">
        <f t="shared" si="3"/>
        <v>1</v>
      </c>
      <c r="I14">
        <f t="shared" ref="I14:I27" si="5">IF(E14&lt;B14,1,0)</f>
        <v>1</v>
      </c>
    </row>
    <row r="15" spans="1:9" ht="16.5" thickBot="1" x14ac:dyDescent="0.3">
      <c r="A15" s="5">
        <v>12</v>
      </c>
      <c r="B15" s="5">
        <v>843.75</v>
      </c>
      <c r="C15">
        <f t="shared" si="1"/>
        <v>839.0625</v>
      </c>
      <c r="D15">
        <f t="shared" si="2"/>
        <v>821.42857142857144</v>
      </c>
      <c r="E15">
        <f t="shared" si="4"/>
        <v>816</v>
      </c>
      <c r="G15">
        <f t="shared" si="0"/>
        <v>1</v>
      </c>
      <c r="H15">
        <f t="shared" si="3"/>
        <v>1</v>
      </c>
      <c r="I15">
        <f t="shared" si="5"/>
        <v>1</v>
      </c>
    </row>
    <row r="16" spans="1:9" ht="16.5" thickBot="1" x14ac:dyDescent="0.3">
      <c r="A16" s="5">
        <v>13</v>
      </c>
      <c r="B16" s="5">
        <v>825</v>
      </c>
      <c r="C16">
        <f t="shared" si="1"/>
        <v>837.5</v>
      </c>
      <c r="D16">
        <f t="shared" si="2"/>
        <v>826.78571428571433</v>
      </c>
      <c r="E16">
        <f t="shared" si="4"/>
        <v>817.5</v>
      </c>
      <c r="G16">
        <f t="shared" si="0"/>
        <v>0</v>
      </c>
      <c r="H16">
        <f t="shared" si="3"/>
        <v>0</v>
      </c>
      <c r="I16">
        <f t="shared" si="5"/>
        <v>1</v>
      </c>
    </row>
    <row r="17" spans="1:9" ht="16.5" thickBot="1" x14ac:dyDescent="0.3">
      <c r="A17" s="5">
        <v>14</v>
      </c>
      <c r="B17" s="5">
        <v>868.75</v>
      </c>
      <c r="C17">
        <f t="shared" si="1"/>
        <v>845.3125</v>
      </c>
      <c r="D17">
        <f t="shared" si="2"/>
        <v>837.5</v>
      </c>
      <c r="E17">
        <f t="shared" si="4"/>
        <v>823.75</v>
      </c>
      <c r="G17">
        <f t="shared" si="0"/>
        <v>1</v>
      </c>
      <c r="H17">
        <f t="shared" si="3"/>
        <v>1</v>
      </c>
      <c r="I17">
        <f t="shared" si="5"/>
        <v>1</v>
      </c>
    </row>
    <row r="18" spans="1:9" ht="16.5" thickBot="1" x14ac:dyDescent="0.3">
      <c r="A18" s="5">
        <v>15</v>
      </c>
      <c r="B18" s="5">
        <v>881.25</v>
      </c>
      <c r="C18">
        <f t="shared" si="1"/>
        <v>854.6875</v>
      </c>
      <c r="D18">
        <f t="shared" si="2"/>
        <v>847.32142857142856</v>
      </c>
      <c r="E18">
        <f t="shared" si="4"/>
        <v>832.5</v>
      </c>
      <c r="G18">
        <f t="shared" si="0"/>
        <v>1</v>
      </c>
      <c r="H18">
        <f t="shared" si="3"/>
        <v>1</v>
      </c>
      <c r="I18">
        <f t="shared" si="5"/>
        <v>1</v>
      </c>
    </row>
    <row r="19" spans="1:9" ht="16.5" thickBot="1" x14ac:dyDescent="0.3">
      <c r="A19" s="5">
        <v>16</v>
      </c>
      <c r="B19" s="5">
        <v>868.75</v>
      </c>
      <c r="C19">
        <f t="shared" si="1"/>
        <v>860.9375</v>
      </c>
      <c r="D19">
        <f t="shared" si="2"/>
        <v>852.67857142857144</v>
      </c>
      <c r="E19">
        <f t="shared" si="4"/>
        <v>840.625</v>
      </c>
      <c r="G19">
        <f t="shared" si="0"/>
        <v>1</v>
      </c>
      <c r="H19">
        <f t="shared" si="3"/>
        <v>1</v>
      </c>
      <c r="I19">
        <f t="shared" si="5"/>
        <v>1</v>
      </c>
    </row>
    <row r="20" spans="1:9" ht="16.5" thickBot="1" x14ac:dyDescent="0.3">
      <c r="A20" s="5">
        <v>17</v>
      </c>
      <c r="B20" s="5">
        <v>862.5</v>
      </c>
      <c r="C20">
        <f t="shared" si="1"/>
        <v>870.3125</v>
      </c>
      <c r="D20">
        <f t="shared" si="2"/>
        <v>856.25</v>
      </c>
      <c r="E20">
        <f t="shared" si="4"/>
        <v>847.5</v>
      </c>
      <c r="G20">
        <f t="shared" si="0"/>
        <v>0</v>
      </c>
      <c r="H20">
        <f t="shared" si="3"/>
        <v>1</v>
      </c>
      <c r="I20">
        <f t="shared" si="5"/>
        <v>1</v>
      </c>
    </row>
    <row r="21" spans="1:9" ht="16.5" thickBot="1" x14ac:dyDescent="0.3">
      <c r="A21" s="5">
        <v>18</v>
      </c>
      <c r="B21" s="5">
        <v>875</v>
      </c>
      <c r="C21">
        <f t="shared" si="1"/>
        <v>871.875</v>
      </c>
      <c r="D21">
        <f t="shared" si="2"/>
        <v>860.71428571428567</v>
      </c>
      <c r="E21">
        <f t="shared" si="4"/>
        <v>853.75</v>
      </c>
      <c r="G21">
        <f t="shared" si="0"/>
        <v>1</v>
      </c>
      <c r="H21">
        <f t="shared" si="3"/>
        <v>1</v>
      </c>
      <c r="I21">
        <f t="shared" si="5"/>
        <v>1</v>
      </c>
    </row>
    <row r="22" spans="1:9" ht="16.5" thickBot="1" x14ac:dyDescent="0.3">
      <c r="A22" s="5">
        <v>19</v>
      </c>
      <c r="B22" s="5">
        <v>875</v>
      </c>
      <c r="C22">
        <f t="shared" si="1"/>
        <v>870.3125</v>
      </c>
      <c r="D22">
        <f t="shared" si="2"/>
        <v>865.17857142857144</v>
      </c>
      <c r="E22">
        <f t="shared" si="4"/>
        <v>858.125</v>
      </c>
      <c r="G22">
        <f t="shared" si="0"/>
        <v>1</v>
      </c>
      <c r="H22">
        <f t="shared" si="3"/>
        <v>1</v>
      </c>
      <c r="I22">
        <f t="shared" si="5"/>
        <v>1</v>
      </c>
    </row>
    <row r="23" spans="1:9" ht="16.5" thickBot="1" x14ac:dyDescent="0.3">
      <c r="A23" s="5">
        <v>20</v>
      </c>
      <c r="B23" s="5">
        <v>887.5</v>
      </c>
      <c r="C23">
        <f t="shared" si="1"/>
        <v>875</v>
      </c>
      <c r="D23">
        <f t="shared" si="2"/>
        <v>874.10714285714289</v>
      </c>
      <c r="E23">
        <f t="shared" si="4"/>
        <v>863.125</v>
      </c>
      <c r="G23">
        <f t="shared" si="0"/>
        <v>1</v>
      </c>
      <c r="H23">
        <f t="shared" si="3"/>
        <v>1</v>
      </c>
      <c r="I23">
        <f t="shared" si="5"/>
        <v>1</v>
      </c>
    </row>
    <row r="24" spans="1:9" ht="16.5" thickBot="1" x14ac:dyDescent="0.3">
      <c r="A24" s="5">
        <v>21</v>
      </c>
      <c r="B24" s="5">
        <v>900</v>
      </c>
      <c r="C24">
        <f t="shared" si="1"/>
        <v>884.375</v>
      </c>
      <c r="D24">
        <f t="shared" si="2"/>
        <v>878.57142857142856</v>
      </c>
      <c r="E24">
        <f t="shared" si="4"/>
        <v>868.75</v>
      </c>
      <c r="G24">
        <f t="shared" si="0"/>
        <v>1</v>
      </c>
      <c r="H24">
        <f t="shared" si="3"/>
        <v>1</v>
      </c>
      <c r="I24">
        <f t="shared" si="5"/>
        <v>1</v>
      </c>
    </row>
    <row r="25" spans="1:9" ht="16.5" thickBot="1" x14ac:dyDescent="0.3">
      <c r="A25" s="5">
        <v>22</v>
      </c>
      <c r="B25" s="5">
        <v>910</v>
      </c>
      <c r="C25">
        <f t="shared" si="1"/>
        <v>893.125</v>
      </c>
      <c r="D25">
        <f t="shared" si="2"/>
        <v>882.67857142857144</v>
      </c>
      <c r="E25">
        <f t="shared" si="4"/>
        <v>875.375</v>
      </c>
      <c r="G25">
        <f t="shared" si="0"/>
        <v>1</v>
      </c>
      <c r="H25">
        <f t="shared" si="3"/>
        <v>1</v>
      </c>
      <c r="I25">
        <f t="shared" si="5"/>
        <v>1</v>
      </c>
    </row>
    <row r="26" spans="1:9" ht="16.5" thickBot="1" x14ac:dyDescent="0.3">
      <c r="A26" s="5">
        <v>23</v>
      </c>
      <c r="B26" s="5">
        <v>912.5</v>
      </c>
      <c r="C26">
        <f t="shared" si="1"/>
        <v>902.5</v>
      </c>
      <c r="D26">
        <f t="shared" si="2"/>
        <v>888.92857142857144</v>
      </c>
      <c r="E26">
        <f t="shared" si="4"/>
        <v>884.125</v>
      </c>
      <c r="G26">
        <f t="shared" si="0"/>
        <v>1</v>
      </c>
      <c r="H26">
        <f t="shared" si="3"/>
        <v>1</v>
      </c>
      <c r="I26">
        <f t="shared" si="5"/>
        <v>1</v>
      </c>
    </row>
    <row r="27" spans="1:9" ht="16.5" thickBot="1" x14ac:dyDescent="0.3">
      <c r="A27" s="5">
        <v>24</v>
      </c>
      <c r="B27" s="8">
        <v>912</v>
      </c>
      <c r="C27">
        <f t="shared" si="1"/>
        <v>908.625</v>
      </c>
      <c r="D27">
        <f t="shared" si="2"/>
        <v>896</v>
      </c>
      <c r="E27">
        <f t="shared" si="4"/>
        <v>888.45</v>
      </c>
      <c r="G27">
        <f t="shared" si="0"/>
        <v>1</v>
      </c>
      <c r="H27">
        <f t="shared" si="3"/>
        <v>1</v>
      </c>
      <c r="I27">
        <f t="shared" si="5"/>
        <v>1</v>
      </c>
    </row>
    <row r="29" spans="1:9" x14ac:dyDescent="0.25">
      <c r="A29" s="10"/>
      <c r="B29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70" zoomScaleNormal="70" workbookViewId="0">
      <selection activeCell="C4" sqref="C4"/>
    </sheetView>
  </sheetViews>
  <sheetFormatPr baseColWidth="10" defaultRowHeight="15" x14ac:dyDescent="0.25"/>
  <sheetData>
    <row r="1" spans="1:21" ht="32.25" thickBot="1" x14ac:dyDescent="0.3">
      <c r="A1" s="1" t="s">
        <v>1</v>
      </c>
      <c r="B1" s="7" t="s">
        <v>2</v>
      </c>
      <c r="C1" s="11" t="s">
        <v>19</v>
      </c>
      <c r="D1" s="11" t="s">
        <v>9</v>
      </c>
      <c r="E1" s="11"/>
      <c r="F1" s="11"/>
      <c r="G1" s="14" t="s">
        <v>10</v>
      </c>
      <c r="H1" s="14" t="s">
        <v>11</v>
      </c>
      <c r="I1" s="14" t="s">
        <v>12</v>
      </c>
      <c r="J1" s="14" t="s">
        <v>13</v>
      </c>
      <c r="K1" s="14" t="s">
        <v>14</v>
      </c>
      <c r="M1" s="14" t="s">
        <v>15</v>
      </c>
      <c r="N1" s="14" t="s">
        <v>5</v>
      </c>
      <c r="O1" s="14" t="s">
        <v>16</v>
      </c>
      <c r="Q1" s="14" t="s">
        <v>17</v>
      </c>
      <c r="S1" s="14" t="s">
        <v>18</v>
      </c>
      <c r="T1" t="s">
        <v>20</v>
      </c>
    </row>
    <row r="2" spans="1:21" ht="16.5" thickBot="1" x14ac:dyDescent="0.3">
      <c r="A2" s="2">
        <v>1</v>
      </c>
      <c r="B2" s="13">
        <v>101.14</v>
      </c>
      <c r="C2" s="12">
        <f>B2</f>
        <v>101.14</v>
      </c>
      <c r="D2" s="12">
        <f>C2</f>
        <v>101.14</v>
      </c>
      <c r="E2" s="12" t="s">
        <v>8</v>
      </c>
      <c r="F2" s="12"/>
      <c r="G2" s="12"/>
      <c r="S2">
        <f>B2</f>
        <v>101.14</v>
      </c>
      <c r="T2">
        <f>S2-C2</f>
        <v>0</v>
      </c>
    </row>
    <row r="3" spans="1:21" ht="16.5" thickBot="1" x14ac:dyDescent="0.3">
      <c r="A3" s="2">
        <v>2</v>
      </c>
      <c r="B3" s="3">
        <v>101.22</v>
      </c>
      <c r="C3">
        <f>(1-0.75)*B3+0.75*C2</f>
        <v>101.16</v>
      </c>
      <c r="D3">
        <f>(1-0.75)*C3+0.75*D2</f>
        <v>101.14500000000001</v>
      </c>
      <c r="G3">
        <f>IF(B3&gt;B2,B3-B2," ")</f>
        <v>7.9999999999998295E-2</v>
      </c>
      <c r="H3" t="str">
        <f>IF(B3&lt;B2,B2-B3," ")</f>
        <v xml:space="preserve"> </v>
      </c>
      <c r="S3">
        <f>(1-0.1)*B3+0.1*S2</f>
        <v>101.212</v>
      </c>
      <c r="T3">
        <f t="shared" ref="T3:T25" si="0">S3-C3</f>
        <v>5.2000000000006708E-2</v>
      </c>
      <c r="U3" t="s">
        <v>23</v>
      </c>
    </row>
    <row r="4" spans="1:21" ht="16.5" thickBot="1" x14ac:dyDescent="0.3">
      <c r="A4" s="2">
        <v>3</v>
      </c>
      <c r="B4" s="3">
        <v>101.17</v>
      </c>
      <c r="C4">
        <f t="shared" ref="C4:C25" si="1">(1-0.75)*B4+0.75*C3</f>
        <v>101.16250000000001</v>
      </c>
      <c r="D4">
        <f t="shared" ref="D4:D25" si="2">(1-0.75)*C4+0.75*D3</f>
        <v>101.14937500000002</v>
      </c>
      <c r="G4" t="str">
        <f t="shared" ref="G4:G25" si="3">IF(B4&gt;B3,B4-B3," ")</f>
        <v xml:space="preserve"> </v>
      </c>
      <c r="H4">
        <f t="shared" ref="H4:H25" si="4">IF(B4&lt;B3,B3-B4," ")</f>
        <v>4.9999999999997158E-2</v>
      </c>
      <c r="S4">
        <f t="shared" ref="S4:S25" si="5">(1-0.1)*B4+0.1*S3</f>
        <v>101.1742</v>
      </c>
      <c r="T4">
        <f t="shared" si="0"/>
        <v>1.1699999999990496E-2</v>
      </c>
      <c r="U4" t="s">
        <v>23</v>
      </c>
    </row>
    <row r="5" spans="1:21" ht="16.5" thickBot="1" x14ac:dyDescent="0.3">
      <c r="A5" s="2">
        <v>4</v>
      </c>
      <c r="B5" s="3">
        <v>100.99</v>
      </c>
      <c r="C5">
        <f t="shared" si="1"/>
        <v>101.11937500000001</v>
      </c>
      <c r="D5">
        <f t="shared" si="2"/>
        <v>101.14187500000001</v>
      </c>
      <c r="G5" t="str">
        <f t="shared" si="3"/>
        <v xml:space="preserve"> </v>
      </c>
      <c r="H5">
        <f t="shared" si="4"/>
        <v>0.18000000000000682</v>
      </c>
      <c r="S5">
        <f t="shared" si="5"/>
        <v>101.00841999999999</v>
      </c>
      <c r="T5">
        <f t="shared" si="0"/>
        <v>-0.11095500000001834</v>
      </c>
    </row>
    <row r="6" spans="1:21" ht="16.5" thickBot="1" x14ac:dyDescent="0.3">
      <c r="A6" s="2">
        <v>5</v>
      </c>
      <c r="B6" s="3">
        <v>100.97</v>
      </c>
      <c r="C6">
        <f t="shared" si="1"/>
        <v>101.08203125</v>
      </c>
      <c r="D6">
        <f t="shared" si="2"/>
        <v>101.12691406250001</v>
      </c>
      <c r="G6" t="str">
        <f t="shared" si="3"/>
        <v xml:space="preserve"> </v>
      </c>
      <c r="H6">
        <f t="shared" si="4"/>
        <v>1.9999999999996021E-2</v>
      </c>
      <c r="M6">
        <f>AVERAGE(B2:B6)</f>
        <v>101.098</v>
      </c>
      <c r="S6">
        <f t="shared" si="5"/>
        <v>100.973842</v>
      </c>
      <c r="T6">
        <f t="shared" si="0"/>
        <v>-0.10818924999999524</v>
      </c>
    </row>
    <row r="7" spans="1:21" ht="16.5" thickBot="1" x14ac:dyDescent="0.3">
      <c r="A7" s="2">
        <v>6</v>
      </c>
      <c r="B7" s="3">
        <v>101.05</v>
      </c>
      <c r="C7">
        <f t="shared" si="1"/>
        <v>101.0740234375</v>
      </c>
      <c r="D7">
        <f t="shared" si="2"/>
        <v>101.11369140625</v>
      </c>
      <c r="G7">
        <f t="shared" si="3"/>
        <v>7.9999999999998295E-2</v>
      </c>
      <c r="H7" t="str">
        <f t="shared" si="4"/>
        <v xml:space="preserve"> </v>
      </c>
      <c r="I7">
        <f>SUM(G2:G7)/2</f>
        <v>7.9999999999998295E-2</v>
      </c>
      <c r="J7">
        <f>SUM(H2:H7)/3</f>
        <v>8.3333333333333329E-2</v>
      </c>
      <c r="K7">
        <f>100*I7/(I7+J7)</f>
        <v>48.979591836734166</v>
      </c>
      <c r="M7">
        <f t="shared" ref="M7:M25" si="6">AVERAGE(B3:B7)</f>
        <v>101.08000000000001</v>
      </c>
      <c r="Q7">
        <f>B7-B2</f>
        <v>-9.0000000000003411E-2</v>
      </c>
      <c r="S7">
        <f t="shared" si="5"/>
        <v>101.04238419999999</v>
      </c>
      <c r="T7">
        <f t="shared" si="0"/>
        <v>-3.1639237500016293E-2</v>
      </c>
    </row>
    <row r="8" spans="1:21" ht="16.5" thickBot="1" x14ac:dyDescent="0.3">
      <c r="A8" s="2">
        <v>7</v>
      </c>
      <c r="B8" s="3">
        <v>101.06</v>
      </c>
      <c r="C8">
        <f t="shared" si="1"/>
        <v>101.07051757812501</v>
      </c>
      <c r="D8">
        <f t="shared" si="2"/>
        <v>101.10289794921876</v>
      </c>
      <c r="G8">
        <f t="shared" si="3"/>
        <v>1.0000000000005116E-2</v>
      </c>
      <c r="H8" t="str">
        <f t="shared" si="4"/>
        <v xml:space="preserve"> </v>
      </c>
      <c r="I8">
        <f>SUM(G3:G8)/3</f>
        <v>5.6666666666667233E-2</v>
      </c>
      <c r="J8">
        <f>SUM(H3:H8)/3</f>
        <v>8.3333333333333329E-2</v>
      </c>
      <c r="K8">
        <f t="shared" ref="K8:K25" si="7">100*I8/(I8+J8)</f>
        <v>40.476190476190716</v>
      </c>
      <c r="M8">
        <f t="shared" si="6"/>
        <v>101.048</v>
      </c>
      <c r="Q8">
        <f t="shared" ref="Q8:Q25" si="8">B8-B3</f>
        <v>-0.15999999999999659</v>
      </c>
      <c r="S8">
        <f t="shared" si="5"/>
        <v>101.05823842000001</v>
      </c>
      <c r="T8">
        <f t="shared" si="0"/>
        <v>-1.2279158124997025E-2</v>
      </c>
    </row>
    <row r="9" spans="1:21" ht="16.5" thickBot="1" x14ac:dyDescent="0.3">
      <c r="A9" s="2">
        <v>8</v>
      </c>
      <c r="B9" s="3">
        <v>101.05</v>
      </c>
      <c r="C9">
        <f t="shared" si="1"/>
        <v>101.06538818359375</v>
      </c>
      <c r="D9">
        <f t="shared" si="2"/>
        <v>101.09352050781251</v>
      </c>
      <c r="G9" t="str">
        <f t="shared" si="3"/>
        <v xml:space="preserve"> </v>
      </c>
      <c r="H9">
        <f t="shared" si="4"/>
        <v>1.0000000000005116E-2</v>
      </c>
      <c r="I9">
        <f>SUM(G4:G9)/2</f>
        <v>4.5000000000001705E-2</v>
      </c>
      <c r="J9">
        <f>SUM(H4:H9)/4</f>
        <v>6.5000000000001279E-2</v>
      </c>
      <c r="K9">
        <f t="shared" si="7"/>
        <v>40.909090909091347</v>
      </c>
      <c r="M9">
        <f t="shared" si="6"/>
        <v>101.024</v>
      </c>
      <c r="Q9">
        <f t="shared" si="8"/>
        <v>-0.12000000000000455</v>
      </c>
      <c r="S9">
        <f t="shared" si="5"/>
        <v>101.050823842</v>
      </c>
      <c r="T9">
        <f t="shared" si="0"/>
        <v>-1.4564341593754193E-2</v>
      </c>
    </row>
    <row r="10" spans="1:21" ht="16.5" thickBot="1" x14ac:dyDescent="0.3">
      <c r="A10" s="3">
        <v>9</v>
      </c>
      <c r="B10" s="3">
        <v>100.88</v>
      </c>
      <c r="C10">
        <f t="shared" si="1"/>
        <v>101.01904113769531</v>
      </c>
      <c r="D10">
        <f t="shared" si="2"/>
        <v>101.07490066528321</v>
      </c>
      <c r="G10" t="str">
        <f t="shared" si="3"/>
        <v xml:space="preserve"> </v>
      </c>
      <c r="H10">
        <f t="shared" si="4"/>
        <v>0.17000000000000171</v>
      </c>
      <c r="I10">
        <f>SUM(G5:G10)/2</f>
        <v>4.5000000000001705E-2</v>
      </c>
      <c r="J10">
        <f>SUM(H5:H10)/4</f>
        <v>9.5000000000002416E-2</v>
      </c>
      <c r="K10">
        <f t="shared" si="7"/>
        <v>32.142857142857416</v>
      </c>
      <c r="M10">
        <f t="shared" si="6"/>
        <v>101.002</v>
      </c>
      <c r="Q10">
        <f t="shared" si="8"/>
        <v>-0.10999999999999943</v>
      </c>
      <c r="S10">
        <f t="shared" si="5"/>
        <v>100.8970823842</v>
      </c>
      <c r="T10">
        <f t="shared" si="0"/>
        <v>-0.12195875349530638</v>
      </c>
    </row>
    <row r="11" spans="1:21" ht="16.5" thickBot="1" x14ac:dyDescent="0.3">
      <c r="A11" s="3">
        <v>10</v>
      </c>
      <c r="B11" s="3">
        <v>100.84</v>
      </c>
      <c r="C11">
        <f t="shared" si="1"/>
        <v>100.97428085327149</v>
      </c>
      <c r="D11">
        <f t="shared" si="2"/>
        <v>101.04974571228027</v>
      </c>
      <c r="G11" t="str">
        <f t="shared" si="3"/>
        <v xml:space="preserve"> </v>
      </c>
      <c r="H11">
        <f t="shared" si="4"/>
        <v>3.9999999999992042E-2</v>
      </c>
      <c r="I11">
        <f>SUM(G6:G11)/2</f>
        <v>4.5000000000001705E-2</v>
      </c>
      <c r="J11">
        <f>SUM(H6:H11)/4</f>
        <v>5.9999999999998721E-2</v>
      </c>
      <c r="K11">
        <f t="shared" si="7"/>
        <v>42.857142857144311</v>
      </c>
      <c r="M11">
        <f t="shared" si="6"/>
        <v>100.976</v>
      </c>
      <c r="N11">
        <f>AVERAGE(B2:B11)</f>
        <v>101.03699999999999</v>
      </c>
      <c r="O11">
        <f>M11-N11</f>
        <v>-6.0999999999992838E-2</v>
      </c>
      <c r="Q11">
        <f t="shared" si="8"/>
        <v>-0.12999999999999545</v>
      </c>
      <c r="S11">
        <f t="shared" si="5"/>
        <v>100.84570823842</v>
      </c>
      <c r="T11">
        <f t="shared" si="0"/>
        <v>-0.12857261485149252</v>
      </c>
    </row>
    <row r="12" spans="1:21" ht="16.5" thickBot="1" x14ac:dyDescent="0.3">
      <c r="A12" s="3">
        <v>11</v>
      </c>
      <c r="B12" s="3">
        <v>100.73</v>
      </c>
      <c r="C12">
        <f t="shared" si="1"/>
        <v>100.91321063995363</v>
      </c>
      <c r="D12">
        <f t="shared" si="2"/>
        <v>101.01561194419861</v>
      </c>
      <c r="G12" t="str">
        <f t="shared" si="3"/>
        <v xml:space="preserve"> </v>
      </c>
      <c r="H12">
        <f t="shared" si="4"/>
        <v>0.10999999999999943</v>
      </c>
      <c r="I12">
        <f>SUM(G7:G12)/2</f>
        <v>4.5000000000001705E-2</v>
      </c>
      <c r="J12">
        <f>SUM(H7:H12)/4</f>
        <v>8.2499999999999574E-2</v>
      </c>
      <c r="K12">
        <f t="shared" si="7"/>
        <v>35.294117647059807</v>
      </c>
      <c r="M12">
        <f t="shared" si="6"/>
        <v>100.91200000000001</v>
      </c>
      <c r="N12">
        <f t="shared" ref="N12:N25" si="9">AVERAGE(B3:B12)</f>
        <v>100.99600000000001</v>
      </c>
      <c r="O12">
        <f t="shared" ref="O12:O25" si="10">M12-N12</f>
        <v>-8.4000000000003183E-2</v>
      </c>
      <c r="Q12">
        <f t="shared" si="8"/>
        <v>-0.31999999999999318</v>
      </c>
      <c r="S12">
        <f t="shared" si="5"/>
        <v>100.74157082384201</v>
      </c>
      <c r="T12">
        <f t="shared" si="0"/>
        <v>-0.17163981611162171</v>
      </c>
    </row>
    <row r="13" spans="1:21" ht="16.5" thickBot="1" x14ac:dyDescent="0.3">
      <c r="A13" s="3">
        <v>12</v>
      </c>
      <c r="B13" s="3">
        <v>100.81</v>
      </c>
      <c r="C13">
        <f t="shared" si="1"/>
        <v>100.88740797996523</v>
      </c>
      <c r="D13">
        <f t="shared" si="2"/>
        <v>100.98356095314027</v>
      </c>
      <c r="G13">
        <f t="shared" si="3"/>
        <v>7.9999999999998295E-2</v>
      </c>
      <c r="H13" t="str">
        <f t="shared" si="4"/>
        <v xml:space="preserve"> </v>
      </c>
      <c r="I13">
        <f>SUM(G8:G13)/2</f>
        <v>4.5000000000001705E-2</v>
      </c>
      <c r="J13">
        <f>SUM(H8:H13)/4</f>
        <v>8.2499999999999574E-2</v>
      </c>
      <c r="K13">
        <f t="shared" si="7"/>
        <v>35.294117647059807</v>
      </c>
      <c r="M13">
        <f t="shared" si="6"/>
        <v>100.86199999999999</v>
      </c>
      <c r="N13">
        <f t="shared" si="9"/>
        <v>100.955</v>
      </c>
      <c r="O13">
        <f t="shared" si="10"/>
        <v>-9.3000000000003524E-2</v>
      </c>
      <c r="Q13">
        <f t="shared" si="8"/>
        <v>-0.25</v>
      </c>
      <c r="S13">
        <f t="shared" si="5"/>
        <v>100.8031570823842</v>
      </c>
      <c r="T13">
        <f t="shared" si="0"/>
        <v>-8.4250897581028994E-2</v>
      </c>
    </row>
    <row r="14" spans="1:21" ht="16.5" thickBot="1" x14ac:dyDescent="0.3">
      <c r="A14" s="3">
        <v>13</v>
      </c>
      <c r="B14" s="3">
        <v>100.73</v>
      </c>
      <c r="C14">
        <f t="shared" si="1"/>
        <v>100.84805598497393</v>
      </c>
      <c r="D14">
        <f t="shared" si="2"/>
        <v>100.94968471109868</v>
      </c>
      <c r="G14" t="str">
        <f t="shared" si="3"/>
        <v xml:space="preserve"> </v>
      </c>
      <c r="H14">
        <f t="shared" si="4"/>
        <v>7.9999999999998295E-2</v>
      </c>
      <c r="I14">
        <f>SUM(G9:G14)/1</f>
        <v>7.9999999999998295E-2</v>
      </c>
      <c r="J14">
        <f>SUM(H9:H14)/5</f>
        <v>8.1999999999999323E-2</v>
      </c>
      <c r="K14">
        <f t="shared" si="7"/>
        <v>49.382716049382388</v>
      </c>
      <c r="M14">
        <f t="shared" si="6"/>
        <v>100.798</v>
      </c>
      <c r="N14">
        <f t="shared" si="9"/>
        <v>100.91100000000002</v>
      </c>
      <c r="O14">
        <f t="shared" si="10"/>
        <v>-0.11300000000001376</v>
      </c>
      <c r="Q14">
        <f t="shared" si="8"/>
        <v>-0.31999999999999318</v>
      </c>
      <c r="S14">
        <f t="shared" si="5"/>
        <v>100.73731570823843</v>
      </c>
      <c r="T14">
        <f t="shared" si="0"/>
        <v>-0.11074027673549836</v>
      </c>
    </row>
    <row r="15" spans="1:21" ht="16.5" thickBot="1" x14ac:dyDescent="0.3">
      <c r="A15" s="3">
        <v>14</v>
      </c>
      <c r="B15" s="3">
        <v>100.42</v>
      </c>
      <c r="C15">
        <f t="shared" si="1"/>
        <v>100.74104198873044</v>
      </c>
      <c r="D15">
        <f t="shared" si="2"/>
        <v>100.89752403050662</v>
      </c>
      <c r="G15" t="str">
        <f t="shared" si="3"/>
        <v xml:space="preserve"> </v>
      </c>
      <c r="H15">
        <f t="shared" si="4"/>
        <v>0.31000000000000227</v>
      </c>
      <c r="I15">
        <f>SUM(G10:G15)/1</f>
        <v>7.9999999999998295E-2</v>
      </c>
      <c r="J15">
        <f>SUM(H10:H15)/5</f>
        <v>0.14199999999999874</v>
      </c>
      <c r="K15">
        <f t="shared" si="7"/>
        <v>36.036036036035746</v>
      </c>
      <c r="M15">
        <f t="shared" si="6"/>
        <v>100.706</v>
      </c>
      <c r="N15">
        <f t="shared" si="9"/>
        <v>100.85400000000001</v>
      </c>
      <c r="O15">
        <f t="shared" si="10"/>
        <v>-0.14800000000001035</v>
      </c>
      <c r="Q15">
        <f t="shared" si="8"/>
        <v>-0.45999999999999375</v>
      </c>
      <c r="S15">
        <f t="shared" si="5"/>
        <v>100.45173157082384</v>
      </c>
      <c r="T15">
        <f t="shared" si="0"/>
        <v>-0.28931041790660572</v>
      </c>
    </row>
    <row r="16" spans="1:21" ht="16.5" thickBot="1" x14ac:dyDescent="0.3">
      <c r="A16" s="3">
        <v>15</v>
      </c>
      <c r="B16" s="3">
        <v>100.28</v>
      </c>
      <c r="C16">
        <f t="shared" si="1"/>
        <v>100.62578149154783</v>
      </c>
      <c r="D16">
        <f t="shared" si="2"/>
        <v>100.82958839576693</v>
      </c>
      <c r="G16" t="str">
        <f t="shared" si="3"/>
        <v xml:space="preserve"> </v>
      </c>
      <c r="H16">
        <f t="shared" si="4"/>
        <v>0.14000000000000057</v>
      </c>
      <c r="I16">
        <f>SUM(G11:G16)/1</f>
        <v>7.9999999999998295E-2</v>
      </c>
      <c r="J16">
        <f>SUM(H11:H16)/5</f>
        <v>0.13599999999999851</v>
      </c>
      <c r="K16">
        <f t="shared" si="7"/>
        <v>37.037037037036797</v>
      </c>
      <c r="M16">
        <f t="shared" si="6"/>
        <v>100.59400000000001</v>
      </c>
      <c r="N16">
        <f t="shared" si="9"/>
        <v>100.785</v>
      </c>
      <c r="O16">
        <f t="shared" si="10"/>
        <v>-0.19099999999998829</v>
      </c>
      <c r="Q16">
        <f t="shared" si="8"/>
        <v>-0.56000000000000227</v>
      </c>
      <c r="S16">
        <f t="shared" si="5"/>
        <v>100.2971731570824</v>
      </c>
      <c r="T16">
        <f t="shared" si="0"/>
        <v>-0.3286083344654287</v>
      </c>
    </row>
    <row r="17" spans="1:21" ht="16.5" thickBot="1" x14ac:dyDescent="0.3">
      <c r="A17" s="3">
        <v>16</v>
      </c>
      <c r="B17" s="3">
        <v>100.32</v>
      </c>
      <c r="C17">
        <f t="shared" si="1"/>
        <v>100.54933611866086</v>
      </c>
      <c r="D17">
        <f t="shared" si="2"/>
        <v>100.75952532649042</v>
      </c>
      <c r="G17">
        <f t="shared" si="3"/>
        <v>3.9999999999992042E-2</v>
      </c>
      <c r="H17" t="str">
        <f t="shared" si="4"/>
        <v xml:space="preserve"> </v>
      </c>
      <c r="I17">
        <f>SUM(G12:G17)/2</f>
        <v>5.9999999999995168E-2</v>
      </c>
      <c r="J17">
        <f>SUM(H12:H17)/4</f>
        <v>0.16000000000000014</v>
      </c>
      <c r="K17" s="15">
        <f t="shared" si="7"/>
        <v>27.272727272725657</v>
      </c>
      <c r="M17">
        <f t="shared" si="6"/>
        <v>100.512</v>
      </c>
      <c r="N17">
        <f t="shared" si="9"/>
        <v>100.71200000000002</v>
      </c>
      <c r="O17">
        <f t="shared" si="10"/>
        <v>-0.20000000000001705</v>
      </c>
      <c r="Q17">
        <f t="shared" si="8"/>
        <v>-0.4100000000000108</v>
      </c>
      <c r="S17">
        <f t="shared" si="5"/>
        <v>100.31771731570824</v>
      </c>
      <c r="T17">
        <f t="shared" si="0"/>
        <v>-0.23161880295262449</v>
      </c>
    </row>
    <row r="18" spans="1:21" ht="16.5" thickBot="1" x14ac:dyDescent="0.3">
      <c r="A18" s="3">
        <v>17</v>
      </c>
      <c r="B18" s="3">
        <v>100.48</v>
      </c>
      <c r="C18">
        <f t="shared" si="1"/>
        <v>100.53200208899565</v>
      </c>
      <c r="D18">
        <f t="shared" si="2"/>
        <v>100.70264451711674</v>
      </c>
      <c r="G18">
        <f t="shared" si="3"/>
        <v>0.1600000000000108</v>
      </c>
      <c r="H18" t="str">
        <f t="shared" si="4"/>
        <v xml:space="preserve"> </v>
      </c>
      <c r="I18">
        <f>SUM(G13:G18)/3</f>
        <v>9.3333333333333712E-2</v>
      </c>
      <c r="J18">
        <f>SUM(H13:H18)/3</f>
        <v>0.17666666666666705</v>
      </c>
      <c r="K18">
        <f t="shared" si="7"/>
        <v>34.567901234567941</v>
      </c>
      <c r="M18">
        <f t="shared" si="6"/>
        <v>100.446</v>
      </c>
      <c r="N18">
        <f t="shared" si="9"/>
        <v>100.654</v>
      </c>
      <c r="O18">
        <f t="shared" si="10"/>
        <v>-0.20799999999999841</v>
      </c>
      <c r="Q18">
        <f t="shared" si="8"/>
        <v>-0.32999999999999829</v>
      </c>
      <c r="S18">
        <f t="shared" si="5"/>
        <v>100.46377173157083</v>
      </c>
      <c r="T18">
        <f t="shared" si="0"/>
        <v>-6.8230357424823751E-2</v>
      </c>
    </row>
    <row r="19" spans="1:21" ht="16.5" thickBot="1" x14ac:dyDescent="0.3">
      <c r="A19" s="3">
        <v>18</v>
      </c>
      <c r="B19" s="3">
        <v>100.49</v>
      </c>
      <c r="C19">
        <f t="shared" si="1"/>
        <v>100.52150156674674</v>
      </c>
      <c r="D19">
        <f t="shared" si="2"/>
        <v>100.65735877952424</v>
      </c>
      <c r="G19">
        <f t="shared" si="3"/>
        <v>9.9999999999909051E-3</v>
      </c>
      <c r="H19" t="str">
        <f t="shared" si="4"/>
        <v xml:space="preserve"> </v>
      </c>
      <c r="I19">
        <f>SUM(G14:G19)/3</f>
        <v>6.9999999999997911E-2</v>
      </c>
      <c r="J19">
        <f>SUM(H14:H19)/3</f>
        <v>0.17666666666666705</v>
      </c>
      <c r="K19" s="15">
        <f t="shared" si="7"/>
        <v>28.378378378377725</v>
      </c>
      <c r="M19">
        <f t="shared" si="6"/>
        <v>100.398</v>
      </c>
      <c r="N19">
        <f t="shared" si="9"/>
        <v>100.598</v>
      </c>
      <c r="O19">
        <f t="shared" si="10"/>
        <v>-0.20000000000000284</v>
      </c>
      <c r="Q19">
        <f t="shared" si="8"/>
        <v>-0.24000000000000909</v>
      </c>
      <c r="R19" t="s">
        <v>21</v>
      </c>
      <c r="S19">
        <f t="shared" si="5"/>
        <v>100.48737717315709</v>
      </c>
      <c r="T19">
        <f t="shared" si="0"/>
        <v>-3.4124393589650026E-2</v>
      </c>
    </row>
    <row r="20" spans="1:21" ht="16.5" thickBot="1" x14ac:dyDescent="0.3">
      <c r="A20" s="3">
        <v>19</v>
      </c>
      <c r="B20" s="3">
        <v>100.59</v>
      </c>
      <c r="C20">
        <f t="shared" si="1"/>
        <v>100.53862617506005</v>
      </c>
      <c r="D20">
        <f t="shared" si="2"/>
        <v>100.62767562840818</v>
      </c>
      <c r="G20">
        <f t="shared" si="3"/>
        <v>0.10000000000000853</v>
      </c>
      <c r="H20" t="str">
        <f t="shared" si="4"/>
        <v xml:space="preserve"> </v>
      </c>
      <c r="I20">
        <f>SUM(G15:G20)/4</f>
        <v>7.7500000000000568E-2</v>
      </c>
      <c r="J20">
        <f>SUM(H15:H20)/2</f>
        <v>0.22500000000000142</v>
      </c>
      <c r="K20" s="15">
        <f t="shared" si="7"/>
        <v>25.61983471074382</v>
      </c>
      <c r="M20">
        <f t="shared" si="6"/>
        <v>100.43199999999999</v>
      </c>
      <c r="N20">
        <f t="shared" si="9"/>
        <v>100.56900000000002</v>
      </c>
      <c r="O20">
        <f t="shared" si="10"/>
        <v>-0.13700000000002888</v>
      </c>
      <c r="Q20">
        <f t="shared" si="8"/>
        <v>0.17000000000000171</v>
      </c>
      <c r="R20" t="s">
        <v>22</v>
      </c>
      <c r="S20">
        <f t="shared" si="5"/>
        <v>100.57973771731571</v>
      </c>
      <c r="T20">
        <f t="shared" si="0"/>
        <v>4.111154225566338E-2</v>
      </c>
      <c r="U20" t="s">
        <v>23</v>
      </c>
    </row>
    <row r="21" spans="1:21" ht="16.5" thickBot="1" x14ac:dyDescent="0.3">
      <c r="A21" s="3">
        <v>20</v>
      </c>
      <c r="B21" s="3">
        <v>100.69</v>
      </c>
      <c r="C21">
        <f t="shared" si="1"/>
        <v>100.57646963129504</v>
      </c>
      <c r="D21">
        <f t="shared" si="2"/>
        <v>100.6148741291299</v>
      </c>
      <c r="G21">
        <f t="shared" si="3"/>
        <v>9.9999999999994316E-2</v>
      </c>
      <c r="H21" t="str">
        <f t="shared" si="4"/>
        <v xml:space="preserve"> </v>
      </c>
      <c r="I21">
        <f>SUM(G16:G21)/5</f>
        <v>8.1999999999999323E-2</v>
      </c>
      <c r="J21">
        <f>SUM(H16:H21)/1</f>
        <v>0.14000000000000057</v>
      </c>
      <c r="K21">
        <f t="shared" si="7"/>
        <v>36.936936936936647</v>
      </c>
      <c r="M21">
        <f t="shared" si="6"/>
        <v>100.514</v>
      </c>
      <c r="N21">
        <f t="shared" si="9"/>
        <v>100.554</v>
      </c>
      <c r="O21">
        <f t="shared" si="10"/>
        <v>-4.0000000000006253E-2</v>
      </c>
      <c r="Q21">
        <f t="shared" si="8"/>
        <v>0.40999999999999659</v>
      </c>
      <c r="S21">
        <f t="shared" si="5"/>
        <v>100.67897377173156</v>
      </c>
      <c r="T21">
        <f t="shared" si="0"/>
        <v>0.10250414043652256</v>
      </c>
      <c r="U21" t="s">
        <v>23</v>
      </c>
    </row>
    <row r="22" spans="1:21" ht="16.5" thickBot="1" x14ac:dyDescent="0.3">
      <c r="A22" s="3">
        <v>21</v>
      </c>
      <c r="B22" s="3">
        <v>100.88</v>
      </c>
      <c r="C22">
        <f t="shared" si="1"/>
        <v>100.65235222347128</v>
      </c>
      <c r="D22">
        <f t="shared" si="2"/>
        <v>100.62424365271524</v>
      </c>
      <c r="G22">
        <f t="shared" si="3"/>
        <v>0.18999999999999773</v>
      </c>
      <c r="H22" t="str">
        <f t="shared" si="4"/>
        <v xml:space="preserve"> </v>
      </c>
      <c r="I22">
        <f>SUM(G17:G22)/6</f>
        <v>9.9999999999999048E-2</v>
      </c>
      <c r="J22">
        <v>0</v>
      </c>
      <c r="K22" s="16">
        <f t="shared" si="7"/>
        <v>99.999999999999986</v>
      </c>
      <c r="M22">
        <f t="shared" si="6"/>
        <v>100.626</v>
      </c>
      <c r="N22">
        <f t="shared" si="9"/>
        <v>100.56899999999999</v>
      </c>
      <c r="O22">
        <f t="shared" si="10"/>
        <v>5.7000000000016371E-2</v>
      </c>
      <c r="Q22">
        <f t="shared" si="8"/>
        <v>0.56000000000000227</v>
      </c>
      <c r="S22">
        <f t="shared" si="5"/>
        <v>100.85989737717316</v>
      </c>
      <c r="T22">
        <f t="shared" si="0"/>
        <v>0.20754515370187221</v>
      </c>
      <c r="U22" t="s">
        <v>23</v>
      </c>
    </row>
    <row r="23" spans="1:21" ht="16.5" thickBot="1" x14ac:dyDescent="0.3">
      <c r="A23" s="3">
        <v>22</v>
      </c>
      <c r="B23" s="3">
        <v>100.8</v>
      </c>
      <c r="C23">
        <f t="shared" si="1"/>
        <v>100.68926416760347</v>
      </c>
      <c r="D23">
        <f t="shared" si="2"/>
        <v>100.6404987814373</v>
      </c>
      <c r="G23" t="str">
        <f t="shared" si="3"/>
        <v xml:space="preserve"> </v>
      </c>
      <c r="H23">
        <f t="shared" si="4"/>
        <v>7.9999999999998295E-2</v>
      </c>
      <c r="I23">
        <f>SUM(G18:G23)/5</f>
        <v>0.11200000000000046</v>
      </c>
      <c r="J23">
        <f>SUM(H18:H23)/1</f>
        <v>7.9999999999998295E-2</v>
      </c>
      <c r="K23">
        <f t="shared" si="7"/>
        <v>58.333333333333947</v>
      </c>
      <c r="M23">
        <f t="shared" si="6"/>
        <v>100.69</v>
      </c>
      <c r="N23">
        <f t="shared" si="9"/>
        <v>100.568</v>
      </c>
      <c r="O23">
        <f t="shared" si="10"/>
        <v>0.12199999999999989</v>
      </c>
      <c r="Q23">
        <f t="shared" si="8"/>
        <v>0.31999999999999318</v>
      </c>
      <c r="S23">
        <f t="shared" si="5"/>
        <v>100.80598973771731</v>
      </c>
      <c r="T23">
        <f t="shared" si="0"/>
        <v>0.11672557011384299</v>
      </c>
      <c r="U23" t="s">
        <v>23</v>
      </c>
    </row>
    <row r="24" spans="1:21" ht="16.5" thickBot="1" x14ac:dyDescent="0.3">
      <c r="A24" s="3">
        <v>23</v>
      </c>
      <c r="B24" s="3">
        <v>100.74</v>
      </c>
      <c r="C24">
        <f t="shared" si="1"/>
        <v>100.7019481257026</v>
      </c>
      <c r="D24">
        <f t="shared" si="2"/>
        <v>100.65586111750362</v>
      </c>
      <c r="G24" t="str">
        <f t="shared" si="3"/>
        <v xml:space="preserve"> </v>
      </c>
      <c r="H24">
        <f t="shared" si="4"/>
        <v>6.0000000000002274E-2</v>
      </c>
      <c r="I24">
        <f>SUM(G19:G24)/4</f>
        <v>9.9999999999997868E-2</v>
      </c>
      <c r="J24">
        <f>SUM(H19:H24)/2</f>
        <v>7.0000000000000284E-2</v>
      </c>
      <c r="K24">
        <f t="shared" si="7"/>
        <v>58.823529411764092</v>
      </c>
      <c r="M24">
        <f t="shared" si="6"/>
        <v>100.74</v>
      </c>
      <c r="N24">
        <f t="shared" si="9"/>
        <v>100.56899999999999</v>
      </c>
      <c r="O24">
        <f t="shared" si="10"/>
        <v>0.17100000000000648</v>
      </c>
      <c r="Q24">
        <f t="shared" si="8"/>
        <v>0.25</v>
      </c>
      <c r="S24">
        <f t="shared" si="5"/>
        <v>100.74659897377173</v>
      </c>
      <c r="T24">
        <f t="shared" si="0"/>
        <v>4.4650848069125004E-2</v>
      </c>
      <c r="U24" t="s">
        <v>23</v>
      </c>
    </row>
    <row r="25" spans="1:21" ht="16.5" thickBot="1" x14ac:dyDescent="0.3">
      <c r="A25" s="3">
        <v>24</v>
      </c>
      <c r="B25" s="3">
        <v>100.77</v>
      </c>
      <c r="C25">
        <f t="shared" si="1"/>
        <v>100.71896109427695</v>
      </c>
      <c r="D25">
        <f t="shared" si="2"/>
        <v>100.67163611169696</v>
      </c>
      <c r="G25">
        <f t="shared" si="3"/>
        <v>3.0000000000001137E-2</v>
      </c>
      <c r="H25" t="str">
        <f t="shared" si="4"/>
        <v xml:space="preserve"> </v>
      </c>
      <c r="I25">
        <f>SUM(G20:G25)/4</f>
        <v>0.10500000000000043</v>
      </c>
      <c r="J25">
        <f>SUM(H20:H25)/2</f>
        <v>7.0000000000000284E-2</v>
      </c>
      <c r="K25">
        <f t="shared" si="7"/>
        <v>60</v>
      </c>
      <c r="M25">
        <f t="shared" si="6"/>
        <v>100.776</v>
      </c>
      <c r="N25">
        <f t="shared" si="9"/>
        <v>100.60399999999998</v>
      </c>
      <c r="O25">
        <f t="shared" si="10"/>
        <v>0.17200000000001125</v>
      </c>
      <c r="Q25">
        <f t="shared" si="8"/>
        <v>0.17999999999999261</v>
      </c>
      <c r="S25">
        <f t="shared" si="5"/>
        <v>100.76765989737717</v>
      </c>
      <c r="T25">
        <f t="shared" si="0"/>
        <v>4.8698803100222676E-2</v>
      </c>
      <c r="U25" t="s">
        <v>23</v>
      </c>
    </row>
    <row r="26" spans="1:21" x14ac:dyDescent="0.25">
      <c r="H26">
        <f>COUNT(H2:H25)</f>
        <v>12</v>
      </c>
      <c r="U26" t="s">
        <v>24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16" zoomScale="85" zoomScaleNormal="85" workbookViewId="0">
      <selection activeCell="N28" sqref="N28"/>
    </sheetView>
  </sheetViews>
  <sheetFormatPr baseColWidth="10" defaultRowHeight="15" x14ac:dyDescent="0.25"/>
  <sheetData>
    <row r="1" spans="1:8" ht="16.5" thickBot="1" x14ac:dyDescent="0.3">
      <c r="A1" s="1" t="s">
        <v>1</v>
      </c>
      <c r="B1" s="7" t="s">
        <v>2</v>
      </c>
      <c r="C1" t="s">
        <v>25</v>
      </c>
      <c r="D1" t="s">
        <v>26</v>
      </c>
      <c r="G1" t="s">
        <v>28</v>
      </c>
      <c r="H1" t="s">
        <v>29</v>
      </c>
    </row>
    <row r="2" spans="1:8" ht="16.5" thickBot="1" x14ac:dyDescent="0.3">
      <c r="A2" s="2">
        <v>1</v>
      </c>
      <c r="B2" s="13">
        <v>101.14</v>
      </c>
    </row>
    <row r="3" spans="1:8" ht="16.5" thickBot="1" x14ac:dyDescent="0.3">
      <c r="A3" s="2">
        <v>2</v>
      </c>
      <c r="B3" s="3">
        <v>101.22</v>
      </c>
      <c r="C3" s="17">
        <f>(B3-B2)/B2</f>
        <v>7.9098279612416743E-4</v>
      </c>
      <c r="D3" s="17">
        <f>SQRT(252)*C3</f>
        <v>1.2556462619250312E-2</v>
      </c>
      <c r="H3" s="19">
        <f>D3</f>
        <v>1.2556462619250312E-2</v>
      </c>
    </row>
    <row r="4" spans="1:8" ht="16.5" thickBot="1" x14ac:dyDescent="0.3">
      <c r="A4" s="2">
        <v>3</v>
      </c>
      <c r="B4" s="3">
        <v>101.17</v>
      </c>
      <c r="C4" s="17">
        <f t="shared" ref="C4:C25" si="0">(B4-B3)/B3</f>
        <v>-4.9397352301913807E-4</v>
      </c>
      <c r="D4" s="17">
        <f t="shared" ref="D4:D25" si="1">SQRT(252)*C4</f>
        <v>-7.8415865769544766E-3</v>
      </c>
      <c r="H4" s="18">
        <f>SQRT(0.72*H3^2+0.28*D4^2)</f>
        <v>1.143398254933504E-2</v>
      </c>
    </row>
    <row r="5" spans="1:8" ht="16.5" thickBot="1" x14ac:dyDescent="0.3">
      <c r="A5" s="2">
        <v>4</v>
      </c>
      <c r="B5" s="3">
        <v>100.99</v>
      </c>
      <c r="C5" s="17">
        <f t="shared" si="0"/>
        <v>-1.7791835524365604E-3</v>
      </c>
      <c r="D5" s="17">
        <f t="shared" si="1"/>
        <v>-2.8243663298901513E-2</v>
      </c>
      <c r="H5" s="18">
        <f t="shared" ref="H5:H25" si="2">SQRT(0.72*H4^2+0.28*D5^2)</f>
        <v>1.7818169199651217E-2</v>
      </c>
    </row>
    <row r="6" spans="1:8" ht="16.5" thickBot="1" x14ac:dyDescent="0.3">
      <c r="A6" s="2">
        <v>5</v>
      </c>
      <c r="B6" s="3">
        <v>100.97</v>
      </c>
      <c r="C6" s="17">
        <f t="shared" si="0"/>
        <v>-1.9803940984251928E-4</v>
      </c>
      <c r="D6" s="17">
        <f t="shared" si="1"/>
        <v>-3.1437781693998191E-3</v>
      </c>
      <c r="G6" s="18"/>
      <c r="H6" s="18">
        <f t="shared" si="2"/>
        <v>1.5210459761022282E-2</v>
      </c>
    </row>
    <row r="7" spans="1:8" ht="16.5" thickBot="1" x14ac:dyDescent="0.3">
      <c r="A7" s="2">
        <v>6</v>
      </c>
      <c r="B7" s="3">
        <v>101.05</v>
      </c>
      <c r="C7" s="17">
        <f t="shared" si="0"/>
        <v>7.9231454887588682E-4</v>
      </c>
      <c r="D7" s="17">
        <f t="shared" si="1"/>
        <v>1.2577603538783564E-2</v>
      </c>
      <c r="G7" s="18">
        <f>STDEVP(D3:D7)</f>
        <v>1.5134104611314057E-2</v>
      </c>
      <c r="H7" s="18">
        <f t="shared" si="2"/>
        <v>1.4521457676145256E-2</v>
      </c>
    </row>
    <row r="8" spans="1:8" ht="16.5" thickBot="1" x14ac:dyDescent="0.3">
      <c r="A8" s="2">
        <v>7</v>
      </c>
      <c r="B8" s="3">
        <v>101.06</v>
      </c>
      <c r="C8" s="17">
        <f t="shared" si="0"/>
        <v>9.8960910440426677E-5</v>
      </c>
      <c r="D8" s="17">
        <f t="shared" si="1"/>
        <v>1.5709557512514265E-3</v>
      </c>
      <c r="G8" s="18">
        <f t="shared" ref="G8:G25" si="3">STDEVP(D4:D8)</f>
        <v>1.3445715807787051E-2</v>
      </c>
      <c r="H8" s="18">
        <f t="shared" si="2"/>
        <v>1.2349873697375424E-2</v>
      </c>
    </row>
    <row r="9" spans="1:8" ht="16.5" thickBot="1" x14ac:dyDescent="0.3">
      <c r="A9" s="2">
        <v>8</v>
      </c>
      <c r="B9" s="3">
        <v>101.05</v>
      </c>
      <c r="C9" s="17">
        <f t="shared" si="0"/>
        <v>-9.8951118147685695E-5</v>
      </c>
      <c r="D9" s="17">
        <f t="shared" si="1"/>
        <v>-1.5708003034232798E-3</v>
      </c>
      <c r="G9" s="18">
        <f t="shared" si="3"/>
        <v>1.3416098188759357E-2</v>
      </c>
      <c r="H9" s="18">
        <f t="shared" si="2"/>
        <v>1.0512127741409725E-2</v>
      </c>
    </row>
    <row r="10" spans="1:8" ht="16.5" thickBot="1" x14ac:dyDescent="0.3">
      <c r="A10" s="3">
        <v>9</v>
      </c>
      <c r="B10" s="3">
        <v>100.88</v>
      </c>
      <c r="C10" s="17">
        <f t="shared" si="0"/>
        <v>-1.6823354774864099E-3</v>
      </c>
      <c r="D10" s="17">
        <f t="shared" si="1"/>
        <v>-2.670624777126086E-2</v>
      </c>
      <c r="G10" s="18">
        <f t="shared" si="3"/>
        <v>1.2857466285364542E-2</v>
      </c>
      <c r="H10" s="18">
        <f t="shared" si="2"/>
        <v>1.6711256833488876E-2</v>
      </c>
    </row>
    <row r="11" spans="1:8" ht="16.5" thickBot="1" x14ac:dyDescent="0.3">
      <c r="A11" s="3">
        <v>10</v>
      </c>
      <c r="B11" s="3">
        <v>100.84</v>
      </c>
      <c r="C11" s="17">
        <f t="shared" si="0"/>
        <v>-3.9651070578897743E-4</v>
      </c>
      <c r="D11" s="17">
        <f t="shared" si="1"/>
        <v>-6.2944123181539998E-3</v>
      </c>
      <c r="G11" s="18">
        <f t="shared" si="3"/>
        <v>1.2903919907565875E-2</v>
      </c>
      <c r="H11" s="18">
        <f t="shared" si="2"/>
        <v>1.4565887922407501E-2</v>
      </c>
    </row>
    <row r="12" spans="1:8" ht="16.5" thickBot="1" x14ac:dyDescent="0.3">
      <c r="A12" s="3">
        <v>11</v>
      </c>
      <c r="B12" s="3">
        <v>100.73</v>
      </c>
      <c r="C12" s="17">
        <f t="shared" si="0"/>
        <v>-1.0908369694565593E-3</v>
      </c>
      <c r="D12" s="17">
        <f t="shared" si="1"/>
        <v>-1.7316500052584501E-2</v>
      </c>
      <c r="G12" s="18">
        <f t="shared" si="3"/>
        <v>1.0500281842017749E-2</v>
      </c>
      <c r="H12" s="18">
        <f t="shared" si="2"/>
        <v>1.5385707466248764E-2</v>
      </c>
    </row>
    <row r="13" spans="1:8" ht="16.5" thickBot="1" x14ac:dyDescent="0.3">
      <c r="A13" s="3">
        <v>12</v>
      </c>
      <c r="B13" s="3">
        <v>100.81</v>
      </c>
      <c r="C13" s="17">
        <f t="shared" si="0"/>
        <v>7.9420232304177794E-4</v>
      </c>
      <c r="D13" s="17">
        <f t="shared" si="1"/>
        <v>1.2607571024629966E-2</v>
      </c>
      <c r="G13" s="18">
        <f t="shared" si="3"/>
        <v>1.3457584721238525E-2</v>
      </c>
      <c r="H13" s="18">
        <f t="shared" si="2"/>
        <v>1.4660990179729766E-2</v>
      </c>
    </row>
    <row r="14" spans="1:8" ht="16.5" thickBot="1" x14ac:dyDescent="0.3">
      <c r="A14" s="3">
        <v>13</v>
      </c>
      <c r="B14" s="3">
        <v>100.73</v>
      </c>
      <c r="C14" s="17">
        <f t="shared" si="0"/>
        <v>-7.9357206626325062E-4</v>
      </c>
      <c r="D14" s="17">
        <f t="shared" si="1"/>
        <v>-1.2597566008441389E-2</v>
      </c>
      <c r="G14" s="18">
        <f t="shared" si="3"/>
        <v>1.3146802011361642E-2</v>
      </c>
      <c r="H14" s="18">
        <f t="shared" si="2"/>
        <v>1.4113672917085266E-2</v>
      </c>
    </row>
    <row r="15" spans="1:8" ht="16.5" thickBot="1" x14ac:dyDescent="0.3">
      <c r="A15" s="3">
        <v>14</v>
      </c>
      <c r="B15" s="3">
        <v>100.42</v>
      </c>
      <c r="C15" s="17">
        <f t="shared" si="0"/>
        <v>-3.0775340017869775E-3</v>
      </c>
      <c r="D15" s="17">
        <f t="shared" si="1"/>
        <v>-4.8854337720442516E-2</v>
      </c>
      <c r="G15" s="18">
        <f t="shared" si="3"/>
        <v>1.9969597508752268E-2</v>
      </c>
      <c r="H15" s="18">
        <f t="shared" si="2"/>
        <v>2.8490523292147345E-2</v>
      </c>
    </row>
    <row r="16" spans="1:8" ht="16.5" thickBot="1" x14ac:dyDescent="0.3">
      <c r="A16" s="3">
        <v>15</v>
      </c>
      <c r="B16" s="3">
        <v>100.28</v>
      </c>
      <c r="C16" s="17">
        <f t="shared" si="0"/>
        <v>-1.394144592710621E-3</v>
      </c>
      <c r="D16" s="17">
        <f t="shared" si="1"/>
        <v>-2.2131359303866411E-2</v>
      </c>
      <c r="G16" s="18">
        <f t="shared" si="3"/>
        <v>1.9672070727365203E-2</v>
      </c>
      <c r="H16" s="18">
        <f t="shared" si="2"/>
        <v>2.6862135407852344E-2</v>
      </c>
    </row>
    <row r="17" spans="1:8" ht="16.5" thickBot="1" x14ac:dyDescent="0.3">
      <c r="A17" s="3">
        <v>16</v>
      </c>
      <c r="B17" s="3">
        <v>100.32</v>
      </c>
      <c r="C17" s="17">
        <f t="shared" si="0"/>
        <v>3.988831272436382E-4</v>
      </c>
      <c r="D17" s="17">
        <f t="shared" si="1"/>
        <v>6.3320733411983982E-3</v>
      </c>
      <c r="G17" s="18">
        <f t="shared" si="3"/>
        <v>2.1902185101699081E-2</v>
      </c>
      <c r="H17" s="18">
        <f t="shared" si="2"/>
        <v>2.3038232402373678E-2</v>
      </c>
    </row>
    <row r="18" spans="1:8" ht="16.5" thickBot="1" x14ac:dyDescent="0.3">
      <c r="A18" s="3">
        <v>17</v>
      </c>
      <c r="B18" s="3">
        <v>100.48</v>
      </c>
      <c r="C18" s="17">
        <f t="shared" si="0"/>
        <v>1.5948963317385448E-3</v>
      </c>
      <c r="D18" s="17">
        <f t="shared" si="1"/>
        <v>2.5318194364256169E-2</v>
      </c>
      <c r="G18" s="18">
        <f t="shared" si="3"/>
        <v>2.5206907648533602E-2</v>
      </c>
      <c r="H18" s="18">
        <f t="shared" si="2"/>
        <v>2.3698742161665728E-2</v>
      </c>
    </row>
    <row r="19" spans="1:8" ht="16.5" thickBot="1" x14ac:dyDescent="0.3">
      <c r="A19" s="3">
        <v>18</v>
      </c>
      <c r="B19" s="3">
        <v>100.49</v>
      </c>
      <c r="C19" s="17">
        <f t="shared" si="0"/>
        <v>9.9522292993540061E-5</v>
      </c>
      <c r="D19" s="17">
        <f t="shared" si="1"/>
        <v>1.5798674230068778E-3</v>
      </c>
      <c r="G19" s="18">
        <f t="shared" si="3"/>
        <v>2.5593159194067853E-2</v>
      </c>
      <c r="H19" s="18">
        <f t="shared" si="2"/>
        <v>2.0126419163211302E-2</v>
      </c>
    </row>
    <row r="20" spans="1:8" ht="16.5" thickBot="1" x14ac:dyDescent="0.3">
      <c r="A20" s="3">
        <v>19</v>
      </c>
      <c r="B20" s="3">
        <v>100.59</v>
      </c>
      <c r="C20" s="17">
        <f t="shared" si="0"/>
        <v>9.9512389292475399E-4</v>
      </c>
      <c r="D20" s="17">
        <f t="shared" si="1"/>
        <v>1.5797102066264203E-2</v>
      </c>
      <c r="G20" s="18">
        <f t="shared" si="3"/>
        <v>1.5989183522391929E-2</v>
      </c>
      <c r="H20" s="18">
        <f t="shared" si="2"/>
        <v>1.9013835495073374E-2</v>
      </c>
    </row>
    <row r="21" spans="1:8" ht="16.5" thickBot="1" x14ac:dyDescent="0.3">
      <c r="A21" s="3">
        <v>20</v>
      </c>
      <c r="B21" s="3">
        <v>100.69</v>
      </c>
      <c r="C21" s="17">
        <f t="shared" si="0"/>
        <v>9.9413460582557225E-4</v>
      </c>
      <c r="D21" s="17">
        <f t="shared" si="1"/>
        <v>1.5781397620426126E-2</v>
      </c>
      <c r="G21" s="18">
        <f t="shared" si="3"/>
        <v>8.2724991987194098E-3</v>
      </c>
      <c r="H21" s="18">
        <f t="shared" si="2"/>
        <v>1.8166820855818177E-2</v>
      </c>
    </row>
    <row r="22" spans="1:8" ht="16.5" thickBot="1" x14ac:dyDescent="0.3">
      <c r="A22" s="3">
        <v>21</v>
      </c>
      <c r="B22" s="3">
        <v>100.88</v>
      </c>
      <c r="C22" s="17">
        <f t="shared" si="0"/>
        <v>1.8869798391101175E-3</v>
      </c>
      <c r="D22" s="17">
        <f t="shared" si="1"/>
        <v>2.9954876299668264E-2</v>
      </c>
      <c r="G22" s="18">
        <f t="shared" si="3"/>
        <v>9.750678625336141E-3</v>
      </c>
      <c r="H22" s="18">
        <f t="shared" si="2"/>
        <v>2.2110326220146113E-2</v>
      </c>
    </row>
    <row r="23" spans="1:8" ht="16.5" thickBot="1" x14ac:dyDescent="0.3">
      <c r="A23" s="3">
        <v>22</v>
      </c>
      <c r="B23" s="3">
        <v>100.8</v>
      </c>
      <c r="C23" s="17">
        <f t="shared" si="0"/>
        <v>-7.930214115780957E-4</v>
      </c>
      <c r="D23" s="17">
        <f t="shared" si="1"/>
        <v>-1.2588824636310234E-2</v>
      </c>
      <c r="G23" s="18">
        <f t="shared" si="3"/>
        <v>1.4466006131627528E-2</v>
      </c>
      <c r="H23" s="18">
        <f t="shared" si="2"/>
        <v>1.9908738784935074E-2</v>
      </c>
    </row>
    <row r="24" spans="1:8" ht="16.5" thickBot="1" x14ac:dyDescent="0.3">
      <c r="A24" s="3">
        <v>23</v>
      </c>
      <c r="B24" s="3">
        <v>100.74</v>
      </c>
      <c r="C24" s="17">
        <f t="shared" si="0"/>
        <v>-5.9523809523811784E-4</v>
      </c>
      <c r="D24" s="17">
        <f t="shared" si="1"/>
        <v>-9.4491118252310394E-3</v>
      </c>
      <c r="G24" s="18">
        <f t="shared" si="3"/>
        <v>1.6319815133954061E-2</v>
      </c>
      <c r="H24" s="18">
        <f t="shared" si="2"/>
        <v>1.761753880668018E-2</v>
      </c>
    </row>
    <row r="25" spans="1:8" ht="16.5" thickBot="1" x14ac:dyDescent="0.3">
      <c r="A25" s="3">
        <v>24</v>
      </c>
      <c r="B25" s="3">
        <v>100.77</v>
      </c>
      <c r="C25" s="17">
        <f t="shared" si="0"/>
        <v>2.9779630732580046E-4</v>
      </c>
      <c r="D25" s="17">
        <f t="shared" si="1"/>
        <v>4.7273698232245817E-3</v>
      </c>
      <c r="G25" s="18">
        <f t="shared" si="3"/>
        <v>1.5842065544262741E-2</v>
      </c>
      <c r="H25" s="18">
        <f t="shared" si="2"/>
        <v>1.5156825924983922E-2</v>
      </c>
    </row>
    <row r="27" spans="1:8" x14ac:dyDescent="0.25">
      <c r="B27" t="s">
        <v>27</v>
      </c>
      <c r="G27" t="s">
        <v>30</v>
      </c>
    </row>
    <row r="28" spans="1:8" x14ac:dyDescent="0.25">
      <c r="G28" t="s">
        <v>31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exo1</vt:lpstr>
      <vt:lpstr>exo2</vt:lpstr>
      <vt:lpstr>exo3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2011-10-19T07:57:06Z</dcterms:created>
  <dcterms:modified xsi:type="dcterms:W3CDTF">2011-10-26T09:00:18Z</dcterms:modified>
</cp:coreProperties>
</file>