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515" windowHeight="646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K11" i="1" l="1"/>
  <c r="I11" i="1"/>
  <c r="J11" i="1"/>
  <c r="L11" i="1"/>
  <c r="M11" i="1"/>
  <c r="N11" i="1"/>
  <c r="O11" i="1"/>
  <c r="S6" i="1"/>
  <c r="F3" i="1"/>
  <c r="R3" i="1"/>
  <c r="R4" i="1"/>
  <c r="I3" i="1"/>
  <c r="J4" i="1"/>
  <c r="Q3" i="1"/>
  <c r="I5" i="1"/>
  <c r="I7" i="1"/>
  <c r="I9" i="1"/>
  <c r="F10" i="1"/>
  <c r="F9" i="1"/>
  <c r="F8" i="1"/>
  <c r="F7" i="1"/>
  <c r="F6" i="1"/>
  <c r="F5" i="1"/>
  <c r="F4" i="1"/>
  <c r="Q4" i="1"/>
  <c r="R9" i="1"/>
  <c r="R8" i="1"/>
  <c r="R7" i="1"/>
  <c r="R6" i="1"/>
  <c r="R5" i="1"/>
  <c r="Q5" i="1"/>
  <c r="S2" i="1" l="1"/>
  <c r="I2" i="1" s="1"/>
  <c r="S4" i="1"/>
  <c r="S3" i="1"/>
  <c r="R10" i="1"/>
  <c r="Q10" i="1"/>
  <c r="Q8" i="1"/>
  <c r="Q6" i="1"/>
  <c r="Q7" i="1"/>
  <c r="Q9" i="1"/>
  <c r="S5" i="1"/>
  <c r="S8" i="1"/>
  <c r="S10" i="1"/>
  <c r="N10" i="1"/>
  <c r="L10" i="1"/>
  <c r="J10" i="1"/>
  <c r="K9" i="1"/>
  <c r="L8" i="1"/>
  <c r="J8" i="1"/>
  <c r="K7" i="1"/>
  <c r="S7" i="1" s="1"/>
  <c r="P10" i="1"/>
  <c r="K5" i="1"/>
  <c r="L6" i="1"/>
  <c r="M7" i="1"/>
  <c r="N8" i="1"/>
  <c r="O9" i="1"/>
  <c r="S9" i="1" l="1"/>
  <c r="M9" i="1"/>
</calcChain>
</file>

<file path=xl/sharedStrings.xml><?xml version="1.0" encoding="utf-8"?>
<sst xmlns="http://schemas.openxmlformats.org/spreadsheetml/2006/main" count="18" uniqueCount="18">
  <si>
    <t>ISIN</t>
  </si>
  <si>
    <t>échéance</t>
  </si>
  <si>
    <t>taux nominal</t>
  </si>
  <si>
    <t>cours de 09/09/2011</t>
  </si>
  <si>
    <t>on</t>
  </si>
  <si>
    <t>se</t>
  </si>
  <si>
    <t xml:space="preserve">fou </t>
  </si>
  <si>
    <t xml:space="preserve">du </t>
  </si>
  <si>
    <t>nom</t>
  </si>
  <si>
    <t>^^</t>
  </si>
  <si>
    <t>ZC</t>
  </si>
  <si>
    <t>depuis dernier coupon</t>
  </si>
  <si>
    <t>coupon couru CC</t>
  </si>
  <si>
    <t>TRI(sauf la 1e valeur)</t>
  </si>
  <si>
    <t>pas bon !</t>
  </si>
  <si>
    <t>V</t>
  </si>
  <si>
    <t>ZC bof</t>
  </si>
  <si>
    <t xml:space="preserve">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</si>
</sst>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10" fontId="0" fillId="0" borderId="0" xfId="0" applyNumberFormat="1"/>
    <xf numFmtId="10" fontId="0" fillId="0" borderId="0" xfId="2" applyNumberFormat="1" applyFont="1"/>
    <xf numFmtId="43" fontId="0" fillId="0" borderId="0" xfId="1" applyFont="1"/>
    <xf numFmtId="10" fontId="0" fillId="0" borderId="0" xfId="1" applyNumberFormat="1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U12"/>
  <sheetViews>
    <sheetView tabSelected="1" topLeftCell="C1" zoomScale="85" zoomScaleNormal="85" workbookViewId="0">
      <selection activeCell="I12" sqref="I12"/>
    </sheetView>
  </sheetViews>
  <sheetFormatPr baseColWidth="10" defaultRowHeight="15" x14ac:dyDescent="0.25"/>
  <cols>
    <col min="1" max="1" width="2.5703125" customWidth="1"/>
    <col min="3" max="3" width="12.5703125" bestFit="1" customWidth="1"/>
    <col min="4" max="4" width="18.7109375" bestFit="1" customWidth="1"/>
    <col min="6" max="6" width="8.5703125" bestFit="1" customWidth="1"/>
    <col min="10" max="10" width="10.85546875" bestFit="1" customWidth="1"/>
    <col min="17" max="17" width="21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s="1">
        <v>40795</v>
      </c>
      <c r="F1" t="s">
        <v>10</v>
      </c>
      <c r="G1" s="1">
        <v>40476</v>
      </c>
      <c r="H1" s="1">
        <v>40795</v>
      </c>
      <c r="I1" s="1">
        <v>40841</v>
      </c>
      <c r="J1" s="1">
        <v>41024</v>
      </c>
      <c r="K1" s="1">
        <v>41207</v>
      </c>
      <c r="L1" s="1">
        <v>41389</v>
      </c>
      <c r="M1" s="1">
        <v>41572</v>
      </c>
      <c r="N1" s="1">
        <v>41754</v>
      </c>
      <c r="O1" s="1">
        <v>41937</v>
      </c>
      <c r="P1" s="1">
        <v>42119</v>
      </c>
      <c r="Q1" t="s">
        <v>11</v>
      </c>
      <c r="R1" t="s">
        <v>12</v>
      </c>
      <c r="S1" t="s">
        <v>13</v>
      </c>
      <c r="U1" t="s">
        <v>15</v>
      </c>
    </row>
    <row r="2" spans="1:21" x14ac:dyDescent="0.25">
      <c r="A2" t="s">
        <v>4</v>
      </c>
      <c r="B2" s="1">
        <v>40795</v>
      </c>
      <c r="C2" s="2">
        <v>0.05</v>
      </c>
      <c r="D2" s="2">
        <v>1.004</v>
      </c>
      <c r="G2" s="1">
        <v>40658</v>
      </c>
      <c r="I2" s="2">
        <f>-S2</f>
        <v>-1.0443055555555556</v>
      </c>
      <c r="S2" s="2">
        <f>100%+R3</f>
        <v>1.0443055555555556</v>
      </c>
    </row>
    <row r="3" spans="1:21" x14ac:dyDescent="0.25">
      <c r="A3" t="s">
        <v>5</v>
      </c>
      <c r="B3" s="1">
        <v>41024</v>
      </c>
      <c r="C3" s="3">
        <v>0.05</v>
      </c>
      <c r="D3" s="2">
        <v>1.0263</v>
      </c>
      <c r="F3" s="4">
        <f>(C2*100%/D2)^(YEARFRAC($E$1,B2,1)-1)</f>
        <v>20.079999999999998</v>
      </c>
      <c r="H3" s="2">
        <v>-1.0483</v>
      </c>
      <c r="I3" s="2">
        <f>100%*(1+$C2)</f>
        <v>1.05</v>
      </c>
      <c r="J3" s="2"/>
      <c r="K3" s="2"/>
      <c r="L3" s="2"/>
      <c r="M3" s="2"/>
      <c r="N3" s="2"/>
      <c r="O3" s="2"/>
      <c r="P3" s="2"/>
      <c r="Q3" s="4">
        <f>YEARFRAC(G1,H1,2)</f>
        <v>0.88611111111111107</v>
      </c>
      <c r="R3" s="3">
        <f>Q3*C2</f>
        <v>4.4305555555555556E-2</v>
      </c>
      <c r="S3" s="3">
        <f>XIRR($H3:$P3,$H$1:$P$1)</f>
        <v>1.2940213084220886E-2</v>
      </c>
    </row>
    <row r="4" spans="1:21" x14ac:dyDescent="0.25">
      <c r="A4" t="s">
        <v>6</v>
      </c>
      <c r="B4" s="1">
        <v>41207</v>
      </c>
      <c r="C4" s="3">
        <v>4.7500000000000001E-2</v>
      </c>
      <c r="D4" s="2">
        <v>1.046</v>
      </c>
      <c r="F4" s="4">
        <f>(C3*100%/D3)^(D3*YEARFRAC($E$1,B3,1)-1)</f>
        <v>2.9486495669680868</v>
      </c>
      <c r="H4" s="5">
        <v>-1.0452999999999999</v>
      </c>
      <c r="I4" s="2"/>
      <c r="J4" s="2">
        <f>100%*(1+$C3)</f>
        <v>1.05</v>
      </c>
      <c r="K4" s="2"/>
      <c r="L4" s="2"/>
      <c r="M4" s="2"/>
      <c r="N4" s="2"/>
      <c r="O4" s="2"/>
      <c r="P4" s="2"/>
      <c r="Q4" s="4">
        <f>YEARFRAC($H$1,G2,2)</f>
        <v>0.38055555555555554</v>
      </c>
      <c r="R4" s="3">
        <f>Q4*C3</f>
        <v>1.9027777777777779E-2</v>
      </c>
      <c r="S4" s="3">
        <f>XIRR($H4:$P4,$H$1:$P$1)</f>
        <v>7.1761816740036023E-3</v>
      </c>
    </row>
    <row r="5" spans="1:21" x14ac:dyDescent="0.25">
      <c r="A5" t="s">
        <v>7</v>
      </c>
      <c r="B5" s="1">
        <v>41389</v>
      </c>
      <c r="C5" s="3">
        <v>0.04</v>
      </c>
      <c r="D5" s="2">
        <v>1.0525</v>
      </c>
      <c r="F5" s="4">
        <f>(C4*100%/D4)^(YEARFRAC($E$1,B4,1)-1)</f>
        <v>0.67477678928375351</v>
      </c>
      <c r="H5" s="5">
        <v>-1.0881000000000001</v>
      </c>
      <c r="I5" s="2">
        <f>$C4</f>
        <v>4.7500000000000001E-2</v>
      </c>
      <c r="J5" s="2"/>
      <c r="K5" s="2">
        <f>100%*(1+$C4)</f>
        <v>1.0475000000000001</v>
      </c>
      <c r="L5" s="2"/>
      <c r="M5" s="2"/>
      <c r="N5" s="2"/>
      <c r="O5" s="2"/>
      <c r="P5" s="2"/>
      <c r="Q5" s="4">
        <f>YEARFRAC($H$1,G1,2)</f>
        <v>0.88611111111111107</v>
      </c>
      <c r="R5" s="3">
        <f>Q5*C4</f>
        <v>4.2090277777777775E-2</v>
      </c>
      <c r="S5" s="3">
        <f t="shared" ref="S5:S10" si="0">XIRR($H5:$P5,$H$1:$P$1)</f>
        <v>5.8422952890396125E-3</v>
      </c>
    </row>
    <row r="6" spans="1:21" x14ac:dyDescent="0.25">
      <c r="A6" t="s">
        <v>8</v>
      </c>
      <c r="B6" s="1">
        <v>41572</v>
      </c>
      <c r="C6" s="3">
        <v>0.04</v>
      </c>
      <c r="D6" s="2">
        <v>1.0664</v>
      </c>
      <c r="F6" s="4">
        <f>(C5*100%/D5)^(YEARFRAC($E$1,B5,1)-1)</f>
        <v>0.12915252786460069</v>
      </c>
      <c r="H6" s="5">
        <v>-1.0677000000000001</v>
      </c>
      <c r="I6" s="2"/>
      <c r="J6" s="2">
        <v>0.04</v>
      </c>
      <c r="K6" s="2"/>
      <c r="L6" s="2">
        <f>100%*(1+$C5)</f>
        <v>1.04</v>
      </c>
      <c r="M6" s="2"/>
      <c r="N6" s="2"/>
      <c r="O6" s="2"/>
      <c r="P6" s="2"/>
      <c r="Q6" s="4">
        <f>Q4</f>
        <v>0.38055555555555554</v>
      </c>
      <c r="R6" s="3">
        <f>Q6*C5</f>
        <v>1.5222222222222222E-2</v>
      </c>
      <c r="S6" s="3">
        <f>XIRR($H6:$P6,$H$1:$P$1)</f>
        <v>7.2288781404495238E-3</v>
      </c>
    </row>
    <row r="7" spans="1:21" x14ac:dyDescent="0.25">
      <c r="A7" t="s">
        <v>9</v>
      </c>
      <c r="B7" s="1">
        <v>41754</v>
      </c>
      <c r="C7" s="3">
        <v>0.04</v>
      </c>
      <c r="D7" s="2">
        <v>1.0791999999999999</v>
      </c>
      <c r="F7" s="4">
        <f>(C6*100%/D6)^(YEARFRAC($E$1,B6,1)-1)</f>
        <v>2.473462908788239E-2</v>
      </c>
      <c r="H7" s="5">
        <v>-1.1017999999999999</v>
      </c>
      <c r="I7" s="2">
        <f t="shared" ref="I7:I9" si="1">$C6</f>
        <v>0.04</v>
      </c>
      <c r="J7" s="2"/>
      <c r="K7" s="2">
        <f>I7</f>
        <v>0.04</v>
      </c>
      <c r="L7" s="2"/>
      <c r="M7" s="2">
        <f>100%*(1+$C6)</f>
        <v>1.04</v>
      </c>
      <c r="N7" s="2"/>
      <c r="O7" s="2"/>
      <c r="P7" s="2"/>
      <c r="Q7" s="4">
        <f t="shared" ref="Q7:Q9" si="2">YEARFRAC($H$1,$G$1,2)</f>
        <v>0.88611111111111107</v>
      </c>
      <c r="R7" s="3">
        <f>Q7*C6</f>
        <v>3.5444444444444445E-2</v>
      </c>
      <c r="S7" s="3">
        <f t="shared" si="0"/>
        <v>8.1401973962783834E-3</v>
      </c>
    </row>
    <row r="8" spans="1:21" x14ac:dyDescent="0.25">
      <c r="B8" s="1">
        <v>41937</v>
      </c>
      <c r="C8" s="3">
        <v>0.04</v>
      </c>
      <c r="D8" s="2">
        <v>1.0891999999999999</v>
      </c>
      <c r="F8" s="4">
        <f>(C7*100%/D7)^(YEARFRAC($E$1,B7,1)-1)</f>
        <v>4.7173682622862105E-3</v>
      </c>
      <c r="G8" s="1"/>
      <c r="H8" s="5">
        <v>-1.0944</v>
      </c>
      <c r="I8" s="2"/>
      <c r="J8" s="2">
        <f>C8</f>
        <v>0.04</v>
      </c>
      <c r="K8" s="2"/>
      <c r="L8" s="2">
        <f>J8</f>
        <v>0.04</v>
      </c>
      <c r="M8" s="2"/>
      <c r="N8" s="2">
        <f>100%*(1+$C7)</f>
        <v>1.04</v>
      </c>
      <c r="O8" s="2"/>
      <c r="P8" s="2"/>
      <c r="Q8" s="4">
        <f>Q6</f>
        <v>0.38055555555555554</v>
      </c>
      <c r="R8" s="3">
        <f>Q8*C7</f>
        <v>1.5222222222222222E-2</v>
      </c>
      <c r="S8" s="3">
        <f t="shared" si="0"/>
        <v>9.2196851968765273E-3</v>
      </c>
    </row>
    <row r="9" spans="1:21" x14ac:dyDescent="0.25">
      <c r="B9" s="1">
        <v>42119</v>
      </c>
      <c r="C9" s="3">
        <v>3.5000000000000003E-2</v>
      </c>
      <c r="D9" s="2">
        <v>1.0799000000000001</v>
      </c>
      <c r="F9" s="4">
        <f>(C8*100%/D8)^(YEARFRAC($E$1,B8,1)-1)</f>
        <v>8.8754616190497219E-4</v>
      </c>
      <c r="H9" s="5">
        <v>-1.1246</v>
      </c>
      <c r="I9" s="2">
        <f t="shared" si="1"/>
        <v>0.04</v>
      </c>
      <c r="J9" s="2"/>
      <c r="K9" s="2">
        <f>I9</f>
        <v>0.04</v>
      </c>
      <c r="L9" s="2"/>
      <c r="M9" s="2">
        <f>K9</f>
        <v>0.04</v>
      </c>
      <c r="N9" s="2"/>
      <c r="O9" s="2">
        <f>100%*(1+$C8)</f>
        <v>1.04</v>
      </c>
      <c r="P9" s="2"/>
      <c r="Q9" s="4">
        <f t="shared" si="2"/>
        <v>0.88611111111111107</v>
      </c>
      <c r="R9" s="3">
        <f>Q9*C8</f>
        <v>3.5444444444444445E-2</v>
      </c>
      <c r="S9" s="3">
        <f t="shared" si="0"/>
        <v>1.0672560334205626E-2</v>
      </c>
    </row>
    <row r="10" spans="1:21" x14ac:dyDescent="0.25">
      <c r="F10" s="4">
        <f>(C9*100%/D9)^(YEARFRAC($E$1,B9,1)-1)</f>
        <v>1.2300849601701945E-4</v>
      </c>
      <c r="H10" s="5">
        <v>-1.0931999999999999</v>
      </c>
      <c r="I10" s="2"/>
      <c r="J10" s="2">
        <f>C9</f>
        <v>3.5000000000000003E-2</v>
      </c>
      <c r="K10" s="2"/>
      <c r="L10" s="2">
        <f>J10</f>
        <v>3.5000000000000003E-2</v>
      </c>
      <c r="M10" s="2"/>
      <c r="N10" s="2">
        <f>L10</f>
        <v>3.5000000000000003E-2</v>
      </c>
      <c r="O10" s="2"/>
      <c r="P10" s="2">
        <f>100%*(1+$C9)</f>
        <v>1.0349999999999999</v>
      </c>
      <c r="Q10" s="4">
        <f>Q8</f>
        <v>0.38055555555555554</v>
      </c>
      <c r="R10" s="3">
        <f t="shared" ref="R4:R10" si="3">Q10*C9</f>
        <v>1.3319444444444445E-2</v>
      </c>
      <c r="S10" s="3">
        <f t="shared" si="0"/>
        <v>1.2257632613182069E-2</v>
      </c>
    </row>
    <row r="11" spans="1:21" x14ac:dyDescent="0.25">
      <c r="H11" t="s">
        <v>16</v>
      </c>
      <c r="I11" s="3">
        <f>POWER(I3/D3,1/YEARFRAC(H1,I1,2))-1</f>
        <v>0.19562618741722426</v>
      </c>
      <c r="J11" s="3">
        <f>POWER(J4/D4,1/YEARFRAC(H1,J1,2))-1</f>
        <v>6.0182445924539252E-3</v>
      </c>
      <c r="K11" s="3">
        <f>POWER(K5/(D5-I5),1/YEARFRAC(H1,K1,2))-1</f>
        <v>3.6854086292531063E-2</v>
      </c>
      <c r="L11" t="e">
        <f t="shared" ref="J11:O11" si="4">POWER(L3/G3,1/YEARFRAC(K1,L1,2))-1</f>
        <v>#DIV/0!</v>
      </c>
      <c r="M11">
        <f t="shared" si="4"/>
        <v>-1</v>
      </c>
      <c r="N11">
        <f t="shared" si="4"/>
        <v>-1</v>
      </c>
      <c r="O11" t="e">
        <f t="shared" si="4"/>
        <v>#DIV/0!</v>
      </c>
      <c r="R11" t="s">
        <v>14</v>
      </c>
    </row>
    <row r="12" spans="1:21" x14ac:dyDescent="0.25">
      <c r="H12" t="s">
        <v>17</v>
      </c>
      <c r="I12">
        <v>1.29</v>
      </c>
      <c r="J12">
        <v>0.71</v>
      </c>
      <c r="K12">
        <v>0.57999999999999996</v>
      </c>
      <c r="L12">
        <v>0.72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2011-12-03T10:44:45Z</dcterms:created>
  <dcterms:modified xsi:type="dcterms:W3CDTF">2012-01-14T09:36:19Z</dcterms:modified>
</cp:coreProperties>
</file>