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6515" windowHeight="7485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D41" i="1" l="1"/>
  <c r="F34" i="1"/>
  <c r="E34" i="1"/>
  <c r="D34" i="1"/>
  <c r="C34" i="1"/>
  <c r="D33" i="1"/>
  <c r="C33" i="1"/>
  <c r="B33" i="1"/>
  <c r="B39" i="1"/>
  <c r="B36" i="1"/>
  <c r="F33" i="1" l="1"/>
  <c r="E33" i="1"/>
  <c r="B34" i="1"/>
  <c r="B40" i="1" s="1"/>
  <c r="B35" i="1"/>
  <c r="D32" i="1"/>
  <c r="E32" i="1"/>
  <c r="F32" i="1"/>
  <c r="C32" i="1"/>
  <c r="C30" i="1"/>
  <c r="D30" i="1"/>
  <c r="E30" i="1"/>
  <c r="F30" i="1"/>
  <c r="B30" i="1"/>
  <c r="F28" i="1"/>
  <c r="D28" i="1"/>
  <c r="E28" i="1"/>
  <c r="C28" i="1"/>
  <c r="D9" i="1"/>
  <c r="D13" i="1" s="1"/>
  <c r="D14" i="1" s="1"/>
  <c r="E9" i="1"/>
  <c r="E13" i="1" s="1"/>
  <c r="E14" i="1" s="1"/>
  <c r="F9" i="1"/>
  <c r="F13" i="1" s="1"/>
  <c r="F14" i="1" s="1"/>
  <c r="G9" i="1"/>
  <c r="G13" i="1" s="1"/>
  <c r="G14" i="1" s="1"/>
  <c r="C9" i="1"/>
  <c r="C13" i="1" s="1"/>
  <c r="C14" i="1" s="1"/>
  <c r="B13" i="1"/>
  <c r="B15" i="1" l="1"/>
  <c r="B16" i="1"/>
  <c r="B37" i="1" l="1"/>
</calcChain>
</file>

<file path=xl/sharedStrings.xml><?xml version="1.0" encoding="utf-8"?>
<sst xmlns="http://schemas.openxmlformats.org/spreadsheetml/2006/main" count="35" uniqueCount="33">
  <si>
    <t>schémas des flux</t>
  </si>
  <si>
    <t>EMISSION</t>
  </si>
  <si>
    <t>montant nominal</t>
  </si>
  <si>
    <t>remboursement</t>
  </si>
  <si>
    <t>intérêts</t>
  </si>
  <si>
    <t>taux du coupon</t>
  </si>
  <si>
    <t>primes emission remb.</t>
  </si>
  <si>
    <t>flux souscripteur</t>
  </si>
  <si>
    <t>flux actualisé</t>
  </si>
  <si>
    <t>valeur obligation</t>
  </si>
  <si>
    <t>taux actuariel emission</t>
  </si>
  <si>
    <t>mention obligatoire sur les prospectus</t>
  </si>
  <si>
    <t>c'est le vrai taux de rentabilité</t>
  </si>
  <si>
    <t>taux exige</t>
  </si>
  <si>
    <t>coupon</t>
  </si>
  <si>
    <t>prime émission</t>
  </si>
  <si>
    <t>prime remb</t>
  </si>
  <si>
    <t>date remb</t>
  </si>
  <si>
    <t>taux exigé</t>
  </si>
  <si>
    <t>capital</t>
  </si>
  <si>
    <t>prime</t>
  </si>
  <si>
    <t>nb jours</t>
  </si>
  <si>
    <t>flux actualisés</t>
  </si>
  <si>
    <t>coupon couru</t>
  </si>
  <si>
    <t>pied coupon</t>
  </si>
  <si>
    <t>cotation</t>
  </si>
  <si>
    <t>pied coupon divisé par le capital</t>
  </si>
  <si>
    <t>flux actualisés pondérés</t>
  </si>
  <si>
    <t xml:space="preserve">prix complet </t>
  </si>
  <si>
    <t>sensibilité</t>
  </si>
  <si>
    <t>elle est en réalité négative</t>
  </si>
  <si>
    <t xml:space="preserve">si taux augmente de </t>
  </si>
  <si>
    <t>prix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</si>
</sst>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%"/>
    <numFmt numFmtId="169" formatCode="0.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10" fontId="0" fillId="0" borderId="0" xfId="0" applyNumberFormat="1"/>
    <xf numFmtId="0" fontId="0" fillId="0" borderId="1" xfId="0" applyBorder="1"/>
    <xf numFmtId="0" fontId="2" fillId="0" borderId="0" xfId="0" applyFont="1"/>
    <xf numFmtId="9" fontId="0" fillId="0" borderId="0" xfId="0" applyNumberFormat="1"/>
    <xf numFmtId="10" fontId="2" fillId="0" borderId="0" xfId="0" applyNumberFormat="1" applyFont="1"/>
    <xf numFmtId="14" fontId="0" fillId="0" borderId="0" xfId="0" applyNumberFormat="1"/>
    <xf numFmtId="165" fontId="2" fillId="0" borderId="0" xfId="1" applyNumberFormat="1" applyFont="1"/>
    <xf numFmtId="169" fontId="0" fillId="0" borderId="0" xfId="0" applyNumberFormat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topLeftCell="A20" workbookViewId="0">
      <selection activeCell="C41" sqref="C41"/>
    </sheetView>
  </sheetViews>
  <sheetFormatPr baseColWidth="10" defaultRowHeight="15" x14ac:dyDescent="0.25"/>
  <cols>
    <col min="1" max="1" width="30.42578125" customWidth="1"/>
    <col min="4" max="4" width="12" bestFit="1" customWidth="1"/>
  </cols>
  <sheetData>
    <row r="1" spans="1:7" x14ac:dyDescent="0.25">
      <c r="A1" t="s">
        <v>0</v>
      </c>
    </row>
    <row r="3" spans="1:7" x14ac:dyDescent="0.25">
      <c r="A3" t="s">
        <v>13</v>
      </c>
      <c r="B3" s="1">
        <v>0.04</v>
      </c>
    </row>
    <row r="4" spans="1:7" x14ac:dyDescent="0.25">
      <c r="A4" t="s">
        <v>5</v>
      </c>
      <c r="B4" s="1">
        <v>0.05</v>
      </c>
    </row>
    <row r="5" spans="1:7" x14ac:dyDescent="0.25">
      <c r="B5" t="s">
        <v>1</v>
      </c>
    </row>
    <row r="6" spans="1:7" x14ac:dyDescent="0.25">
      <c r="B6">
        <v>0</v>
      </c>
      <c r="C6">
        <v>1</v>
      </c>
      <c r="D6">
        <v>2</v>
      </c>
      <c r="E6">
        <v>3</v>
      </c>
      <c r="F6">
        <v>4</v>
      </c>
      <c r="G6">
        <v>5</v>
      </c>
    </row>
    <row r="7" spans="1:7" x14ac:dyDescent="0.25">
      <c r="A7" t="s">
        <v>2</v>
      </c>
      <c r="B7">
        <v>1000</v>
      </c>
    </row>
    <row r="8" spans="1:7" x14ac:dyDescent="0.25">
      <c r="A8" t="s">
        <v>3</v>
      </c>
      <c r="G8">
        <v>-1000</v>
      </c>
    </row>
    <row r="9" spans="1:7" x14ac:dyDescent="0.25">
      <c r="A9" t="s">
        <v>4</v>
      </c>
      <c r="C9">
        <f>-$B$7*$B$4</f>
        <v>-50</v>
      </c>
      <c r="D9">
        <f t="shared" ref="D9:G9" si="0">-$B$7*$B$4</f>
        <v>-50</v>
      </c>
      <c r="E9">
        <f t="shared" si="0"/>
        <v>-50</v>
      </c>
      <c r="F9">
        <f t="shared" si="0"/>
        <v>-50</v>
      </c>
      <c r="G9">
        <f t="shared" si="0"/>
        <v>-50</v>
      </c>
    </row>
    <row r="10" spans="1:7" x14ac:dyDescent="0.25">
      <c r="A10" t="s">
        <v>6</v>
      </c>
      <c r="B10">
        <v>0</v>
      </c>
      <c r="G10">
        <v>0</v>
      </c>
    </row>
    <row r="11" spans="1:7" x14ac:dyDescent="0.25">
      <c r="A11" s="2"/>
      <c r="B11" s="2"/>
      <c r="C11" s="2"/>
      <c r="D11" s="2"/>
      <c r="E11" s="2"/>
      <c r="F11" s="2"/>
      <c r="G11" s="2"/>
    </row>
    <row r="13" spans="1:7" x14ac:dyDescent="0.25">
      <c r="A13" s="3" t="s">
        <v>7</v>
      </c>
      <c r="B13">
        <f>1000+B10</f>
        <v>1000</v>
      </c>
      <c r="C13">
        <f>C9</f>
        <v>-50</v>
      </c>
      <c r="D13">
        <f t="shared" ref="D13:F13" si="1">D9</f>
        <v>-50</v>
      </c>
      <c r="E13">
        <f t="shared" si="1"/>
        <v>-50</v>
      </c>
      <c r="F13">
        <f t="shared" si="1"/>
        <v>-50</v>
      </c>
      <c r="G13">
        <f>G9+G8</f>
        <v>-1050</v>
      </c>
    </row>
    <row r="14" spans="1:7" x14ac:dyDescent="0.25">
      <c r="A14" t="s">
        <v>8</v>
      </c>
      <c r="C14">
        <f>C13/(1+$B$3)^C6</f>
        <v>-48.076923076923073</v>
      </c>
      <c r="D14">
        <f>D13/(1+$B$3)^D6</f>
        <v>-46.227810650887569</v>
      </c>
      <c r="E14">
        <f t="shared" ref="E14:G14" si="2">E13/(1+$B$3)^E6</f>
        <v>-44.449817933545738</v>
      </c>
      <c r="F14">
        <f t="shared" si="2"/>
        <v>-42.740209551486288</v>
      </c>
      <c r="G14">
        <f t="shared" si="2"/>
        <v>-863.02346209731911</v>
      </c>
    </row>
    <row r="15" spans="1:7" x14ac:dyDescent="0.25">
      <c r="A15" s="3" t="s">
        <v>9</v>
      </c>
      <c r="B15" s="3">
        <f>-SUM(C14:G14)</f>
        <v>1044.5182233101618</v>
      </c>
    </row>
    <row r="16" spans="1:7" x14ac:dyDescent="0.25">
      <c r="A16" s="3" t="s">
        <v>10</v>
      </c>
      <c r="B16" s="5">
        <f>IRR(B13:G13)</f>
        <v>5.0000000000011813E-2</v>
      </c>
      <c r="C16" t="s">
        <v>11</v>
      </c>
    </row>
    <row r="17" spans="1:6" x14ac:dyDescent="0.25">
      <c r="C17" t="s">
        <v>12</v>
      </c>
    </row>
    <row r="20" spans="1:6" x14ac:dyDescent="0.25">
      <c r="A20" t="s">
        <v>14</v>
      </c>
      <c r="B20" s="1">
        <v>4.4999999999999998E-2</v>
      </c>
    </row>
    <row r="21" spans="1:6" x14ac:dyDescent="0.25">
      <c r="A21" t="s">
        <v>15</v>
      </c>
      <c r="B21">
        <v>0</v>
      </c>
    </row>
    <row r="22" spans="1:6" x14ac:dyDescent="0.25">
      <c r="A22" t="s">
        <v>16</v>
      </c>
      <c r="B22">
        <v>0</v>
      </c>
    </row>
    <row r="23" spans="1:6" x14ac:dyDescent="0.25">
      <c r="A23" t="s">
        <v>17</v>
      </c>
      <c r="B23" s="6">
        <v>41837</v>
      </c>
    </row>
    <row r="24" spans="1:6" x14ac:dyDescent="0.25">
      <c r="A24" t="s">
        <v>18</v>
      </c>
      <c r="B24" s="1">
        <v>2.18E-2</v>
      </c>
    </row>
    <row r="26" spans="1:6" x14ac:dyDescent="0.25">
      <c r="B26" s="6">
        <v>40492</v>
      </c>
      <c r="C26" s="6">
        <v>40741</v>
      </c>
      <c r="D26" s="6">
        <v>41107</v>
      </c>
      <c r="E26" s="6">
        <v>41472</v>
      </c>
      <c r="F26" s="6">
        <v>41837</v>
      </c>
    </row>
    <row r="27" spans="1:6" x14ac:dyDescent="0.25">
      <c r="A27" t="s">
        <v>19</v>
      </c>
      <c r="B27">
        <v>-1000</v>
      </c>
      <c r="F27">
        <v>1000</v>
      </c>
    </row>
    <row r="28" spans="1:6" x14ac:dyDescent="0.25">
      <c r="A28" t="s">
        <v>14</v>
      </c>
      <c r="C28">
        <f>-$B$27*$B$20</f>
        <v>45</v>
      </c>
      <c r="D28">
        <f t="shared" ref="D28:F28" si="3">-$B$27*$B$20</f>
        <v>45</v>
      </c>
      <c r="E28">
        <f t="shared" si="3"/>
        <v>45</v>
      </c>
      <c r="F28">
        <f t="shared" si="3"/>
        <v>45</v>
      </c>
    </row>
    <row r="29" spans="1:6" x14ac:dyDescent="0.25">
      <c r="A29" t="s">
        <v>20</v>
      </c>
      <c r="B29">
        <v>0</v>
      </c>
      <c r="F29">
        <v>0</v>
      </c>
    </row>
    <row r="30" spans="1:6" x14ac:dyDescent="0.25">
      <c r="A30" t="s">
        <v>7</v>
      </c>
      <c r="B30">
        <f>B29+B28+B27</f>
        <v>-1000</v>
      </c>
      <c r="C30">
        <f t="shared" ref="C30:F30" si="4">C29+C28+C27</f>
        <v>45</v>
      </c>
      <c r="D30">
        <f t="shared" si="4"/>
        <v>45</v>
      </c>
      <c r="E30">
        <f t="shared" si="4"/>
        <v>45</v>
      </c>
      <c r="F30">
        <f t="shared" si="4"/>
        <v>1045</v>
      </c>
    </row>
    <row r="32" spans="1:6" x14ac:dyDescent="0.25">
      <c r="A32" t="s">
        <v>21</v>
      </c>
      <c r="B32">
        <v>0</v>
      </c>
      <c r="C32" s="8">
        <f>COUPDAYSNC(B26,C26,1)</f>
        <v>247</v>
      </c>
      <c r="D32">
        <f t="shared" ref="D32:F32" si="5">COUPDAYSNC(C26,D26,1)</f>
        <v>360</v>
      </c>
      <c r="E32">
        <f t="shared" si="5"/>
        <v>360</v>
      </c>
      <c r="F32">
        <f t="shared" si="5"/>
        <v>360</v>
      </c>
    </row>
    <row r="33" spans="1:6" x14ac:dyDescent="0.25">
      <c r="A33" t="s">
        <v>22</v>
      </c>
      <c r="B33">
        <f>SUM(C33:F33)</f>
        <v>1095.3444126039694</v>
      </c>
      <c r="C33">
        <f>C30/(1+$B$24)^(C32/360)</f>
        <v>44.33905848269589</v>
      </c>
      <c r="D33">
        <f>D30/(1+$B$24)^((C32+D32)/360)</f>
        <v>43.393089139455753</v>
      </c>
      <c r="E33">
        <f>E30/(1+$B$24)^((C32+D32+E32)/360)</f>
        <v>42.46730195679757</v>
      </c>
      <c r="F33">
        <f>F30/(1+$B$24)^((F32+C32+D32+E32)/360)</f>
        <v>965.14496302502027</v>
      </c>
    </row>
    <row r="34" spans="1:6" x14ac:dyDescent="0.25">
      <c r="A34" t="s">
        <v>27</v>
      </c>
      <c r="B34">
        <f>SUM(C34:F34)</f>
        <v>3694.7451106959957</v>
      </c>
      <c r="C34">
        <f>(C33*(C32+B32))/360/(1+$B$24)</f>
        <v>29.772480604015477</v>
      </c>
      <c r="D34">
        <f>(D33*(D32+C32)/360/(1+$B$24))</f>
        <v>71.604589688266998</v>
      </c>
      <c r="E34">
        <f>(E33*(E32+D32+C32)/360/(1+$B$24))</f>
        <v>111.63817933554958</v>
      </c>
      <c r="F34">
        <f>(F33*(F32+E32+D32+C32)/360/(1+$B$24))</f>
        <v>3481.7298610681637</v>
      </c>
    </row>
    <row r="35" spans="1:6" x14ac:dyDescent="0.25">
      <c r="A35" t="s">
        <v>23</v>
      </c>
      <c r="B35">
        <f>C30*(360-C32)/360</f>
        <v>14.125</v>
      </c>
    </row>
    <row r="36" spans="1:6" x14ac:dyDescent="0.25">
      <c r="A36" t="s">
        <v>24</v>
      </c>
      <c r="B36">
        <f>B33-B35</f>
        <v>1081.2194126039694</v>
      </c>
    </row>
    <row r="37" spans="1:6" x14ac:dyDescent="0.25">
      <c r="A37" s="3" t="s">
        <v>25</v>
      </c>
      <c r="B37" s="7">
        <f>B36/-B27</f>
        <v>1.0812194126039694</v>
      </c>
      <c r="C37" t="s">
        <v>26</v>
      </c>
    </row>
    <row r="39" spans="1:6" x14ac:dyDescent="0.25">
      <c r="A39" s="3" t="s">
        <v>28</v>
      </c>
      <c r="B39" s="3">
        <f>B36+B35</f>
        <v>1095.3444126039694</v>
      </c>
    </row>
    <row r="40" spans="1:6" x14ac:dyDescent="0.25">
      <c r="A40" s="3" t="s">
        <v>29</v>
      </c>
      <c r="B40" s="3">
        <f>B34/B33</f>
        <v>3.3731354888755529</v>
      </c>
      <c r="C40" t="s">
        <v>30</v>
      </c>
    </row>
    <row r="41" spans="1:6" x14ac:dyDescent="0.25">
      <c r="A41" s="3" t="s">
        <v>31</v>
      </c>
      <c r="B41" s="4">
        <v>0.01</v>
      </c>
      <c r="C41" t="s">
        <v>32</v>
      </c>
      <c r="D41">
        <f>B39*(1-B40%)</f>
        <v>1058.3969614970094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gblucky</dc:creator>
  <cp:lastModifiedBy>gblucky</cp:lastModifiedBy>
  <dcterms:created xsi:type="dcterms:W3CDTF">2012-10-10T09:19:51Z</dcterms:created>
  <dcterms:modified xsi:type="dcterms:W3CDTF">2012-10-10T13:51:23Z</dcterms:modified>
</cp:coreProperties>
</file>