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 activeTab="1"/>
  </bookViews>
  <sheets>
    <sheet name="reg lineaire" sheetId="4" r:id="rId1"/>
    <sheet name="Feuil1" sheetId="1" r:id="rId2"/>
    <sheet name="Feuil2" sheetId="2" r:id="rId3"/>
    <sheet name="Feuil3" sheetId="3" r:id="rId4"/>
  </sheets>
  <definedNames>
    <definedName name="solver_adj" localSheetId="1" hidden="1">Feuil1!$F$70:$F$72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lhs1" localSheetId="1" hidden="1">Feuil1!$F$73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1</definedName>
    <definedName name="solver_nwt" localSheetId="1" hidden="1">1</definedName>
    <definedName name="solver_opt" localSheetId="1" hidden="1">Feuil1!$H$75</definedName>
    <definedName name="solver_pre" localSheetId="1" hidden="1">0.000001</definedName>
    <definedName name="solver_rbv" localSheetId="1" hidden="1">1</definedName>
    <definedName name="solver_rel1" localSheetId="1" hidden="1">2</definedName>
    <definedName name="solver_rhs1" localSheetId="1" hidden="1">100%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1</definedName>
    <definedName name="solver_val" localSheetId="1" hidden="1">0</definedName>
    <definedName name="solver_ver" localSheetId="1" hidden="1">3</definedName>
  </definedNames>
  <calcPr calcId="145621"/>
</workbook>
</file>

<file path=xl/calcChain.xml><?xml version="1.0" encoding="utf-8"?>
<calcChain xmlns="http://schemas.openxmlformats.org/spreadsheetml/2006/main">
  <c r="D92" i="1" l="1"/>
  <c r="E92" i="1"/>
  <c r="F92" i="1"/>
  <c r="G92" i="1"/>
  <c r="H92" i="1"/>
  <c r="I92" i="1"/>
  <c r="C92" i="1"/>
  <c r="D91" i="1"/>
  <c r="E91" i="1"/>
  <c r="F91" i="1"/>
  <c r="G91" i="1"/>
  <c r="H91" i="1"/>
  <c r="C91" i="1"/>
  <c r="I91" i="1"/>
  <c r="D90" i="1"/>
  <c r="E90" i="1"/>
  <c r="F90" i="1"/>
  <c r="G90" i="1"/>
  <c r="H90" i="1"/>
  <c r="C90" i="1"/>
  <c r="D89" i="1"/>
  <c r="E89" i="1"/>
  <c r="F89" i="1"/>
  <c r="G89" i="1"/>
  <c r="H89" i="1"/>
  <c r="C89" i="1"/>
  <c r="J89" i="1"/>
  <c r="I90" i="1"/>
  <c r="C81" i="1" l="1" a="1"/>
  <c r="C82" i="1" s="1"/>
  <c r="C81" i="1"/>
  <c r="D81" i="1"/>
  <c r="D82" i="1"/>
  <c r="C83" i="1"/>
  <c r="D83" i="1"/>
  <c r="D84" i="1"/>
  <c r="C85" i="1"/>
  <c r="D85" i="1"/>
  <c r="F73" i="1"/>
  <c r="E71" i="1"/>
  <c r="E70" i="1"/>
  <c r="D70" i="1"/>
  <c r="D72" i="1"/>
  <c r="C72" i="1"/>
  <c r="C71" i="1"/>
  <c r="E72" i="1"/>
  <c r="D71" i="1"/>
  <c r="C70" i="1"/>
  <c r="I62" i="1"/>
  <c r="C62" i="1"/>
  <c r="C65" i="1"/>
  <c r="C84" i="1" l="1"/>
  <c r="C75" i="1" a="1"/>
  <c r="C75" i="1" s="1"/>
  <c r="I76" i="1"/>
  <c r="H70" i="1" a="1"/>
  <c r="H72" i="1" s="1"/>
  <c r="C64" i="1"/>
  <c r="C66" i="1"/>
  <c r="B67" i="1" s="1"/>
  <c r="E75" i="1" l="1"/>
  <c r="D75" i="1"/>
  <c r="H71" i="1"/>
  <c r="H70" i="1"/>
  <c r="H75" i="1" l="1"/>
  <c r="I75" i="1" s="1"/>
</calcChain>
</file>

<file path=xl/sharedStrings.xml><?xml version="1.0" encoding="utf-8"?>
<sst xmlns="http://schemas.openxmlformats.org/spreadsheetml/2006/main" count="76" uniqueCount="72">
  <si>
    <t>Date</t>
  </si>
  <si>
    <t>iliad</t>
  </si>
  <si>
    <t>rentabilité</t>
  </si>
  <si>
    <t>lvmh</t>
  </si>
  <si>
    <t>mont blanc</t>
  </si>
  <si>
    <t>OL</t>
  </si>
  <si>
    <t>PPR</t>
  </si>
  <si>
    <t>SBF250</t>
  </si>
  <si>
    <t>soge</t>
  </si>
  <si>
    <t>rentabilités</t>
  </si>
  <si>
    <t>attention aux dividendes non pris en compte</t>
  </si>
  <si>
    <t>part dans le portefeuille</t>
  </si>
  <si>
    <t>moyenne</t>
  </si>
  <si>
    <t>variance hebdo</t>
  </si>
  <si>
    <t>ecart type hebdo</t>
  </si>
  <si>
    <t>portefeuille</t>
  </si>
  <si>
    <t>moyenne = renta</t>
  </si>
  <si>
    <t>variance = risque</t>
  </si>
  <si>
    <t>covar = E(XY)-E(X)E(Y)</t>
  </si>
  <si>
    <t>3actions</t>
  </si>
  <si>
    <t>free</t>
  </si>
  <si>
    <t>poids</t>
  </si>
  <si>
    <t>matrice cov</t>
  </si>
  <si>
    <t>transposée</t>
  </si>
  <si>
    <t>produit matriciel omega X</t>
  </si>
  <si>
    <t>omega</t>
  </si>
  <si>
    <t>X</t>
  </si>
  <si>
    <t>variance</t>
  </si>
  <si>
    <t>ecart type</t>
  </si>
  <si>
    <t>pour la prévision les moyennes mobiles qui se croisent c'est bon signe !!!</t>
  </si>
  <si>
    <t>MM sur 50jours</t>
  </si>
  <si>
    <t>limite d'une 30aine de titre avant dd'arriver à la limite du marché (on ne peut pu changer, on est lié au marché)</t>
  </si>
  <si>
    <t>c'est le risque du marché</t>
  </si>
  <si>
    <t>on peut meme descendre à 20 titres si on est internationale</t>
  </si>
  <si>
    <t>Beta de free</t>
  </si>
  <si>
    <t>pas de lien (loin de 1 et-1)</t>
  </si>
  <si>
    <t>r² (pourcentage expliquée)</t>
  </si>
  <si>
    <t>regression lineaire</t>
  </si>
  <si>
    <t>ou dans</t>
  </si>
  <si>
    <t>RAPPORT DÉTAILLÉ</t>
  </si>
  <si>
    <t>Statistiques de la régression</t>
  </si>
  <si>
    <t>Coefficient de détermination multiple</t>
  </si>
  <si>
    <t>Coefficient de détermination R^2</t>
  </si>
  <si>
    <t>Erreur-type</t>
  </si>
  <si>
    <t>Observations</t>
  </si>
  <si>
    <t>ANALYSE DE VARIANCE</t>
  </si>
  <si>
    <t>Régression</t>
  </si>
  <si>
    <t>Résidus</t>
  </si>
  <si>
    <t>Total</t>
  </si>
  <si>
    <t>Constante</t>
  </si>
  <si>
    <t>Degré de liberté</t>
  </si>
  <si>
    <t>Somme des carrés</t>
  </si>
  <si>
    <t>Moyenne des carrés</t>
  </si>
  <si>
    <t>F</t>
  </si>
  <si>
    <t>Valeur critique de F</t>
  </si>
  <si>
    <t>Coefficients</t>
  </si>
  <si>
    <t>Statistique t</t>
  </si>
  <si>
    <t>Probabilité</t>
  </si>
  <si>
    <t>Limite inférieure pour seuil de confiance = 95%</t>
  </si>
  <si>
    <t>Limite supérieure pour seuil de confiance = 95%</t>
  </si>
  <si>
    <t>Limite inférieure pour seuil de confiance =  95,0%</t>
  </si>
  <si>
    <t>Limite supérieure pour seuil de confiance =  95,0%</t>
  </si>
  <si>
    <t>Variable X 1</t>
  </si>
  <si>
    <t>BETA</t>
  </si>
  <si>
    <t>doit etre superieur à un seuil de 2,95</t>
  </si>
  <si>
    <t>ici n'explique rien</t>
  </si>
  <si>
    <t>béta</t>
  </si>
  <si>
    <t>rentabilité exigée</t>
  </si>
  <si>
    <t>attention demande annuelle</t>
  </si>
  <si>
    <t>rentabilité annuelle obtenue</t>
  </si>
  <si>
    <t>surplus de rentabilité</t>
  </si>
  <si>
    <t>free et l'ol ne devrait pas pouvoir suivre le modele du medaf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</si>
</sst>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5" formatCode="0.000%"/>
    <numFmt numFmtId="170" formatCode="0.00000%"/>
    <numFmt numFmtId="171" formatCode="0.0000%"/>
    <numFmt numFmtId="173" formatCode="_-* #,##0.0000\ _€_-;\-* #,##0.00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43" fontId="0" fillId="0" borderId="0" xfId="1" applyFont="1"/>
    <xf numFmtId="170" fontId="0" fillId="0" borderId="0" xfId="2" applyNumberFormat="1" applyFont="1"/>
    <xf numFmtId="10" fontId="0" fillId="0" borderId="0" xfId="1" applyNumberFormat="1" applyFont="1"/>
    <xf numFmtId="10" fontId="0" fillId="0" borderId="0" xfId="0" applyNumberFormat="1" applyBorder="1"/>
    <xf numFmtId="10" fontId="0" fillId="0" borderId="10" xfId="0" applyNumberFormat="1" applyBorder="1"/>
    <xf numFmtId="171" fontId="0" fillId="0" borderId="0" xfId="2" applyNumberFormat="1" applyFont="1"/>
    <xf numFmtId="170" fontId="0" fillId="0" borderId="0" xfId="2" applyNumberFormat="1" applyFont="1" applyBorder="1"/>
    <xf numFmtId="170" fontId="0" fillId="0" borderId="11" xfId="2" applyNumberFormat="1" applyFont="1" applyBorder="1"/>
    <xf numFmtId="9" fontId="0" fillId="0" borderId="0" xfId="2" applyFont="1"/>
    <xf numFmtId="0" fontId="0" fillId="0" borderId="18" xfId="0" applyBorder="1"/>
    <xf numFmtId="170" fontId="0" fillId="0" borderId="10" xfId="2" applyNumberFormat="1" applyFont="1" applyBorder="1"/>
    <xf numFmtId="10" fontId="0" fillId="0" borderId="14" xfId="0" applyNumberFormat="1" applyBorder="1"/>
    <xf numFmtId="170" fontId="0" fillId="0" borderId="12" xfId="2" applyNumberFormat="1" applyFont="1" applyBorder="1"/>
    <xf numFmtId="0" fontId="0" fillId="0" borderId="16" xfId="0" applyBorder="1"/>
    <xf numFmtId="165" fontId="0" fillId="0" borderId="0" xfId="2" applyNumberFormat="1" applyFont="1"/>
    <xf numFmtId="170" fontId="0" fillId="0" borderId="0" xfId="0" applyNumberFormat="1"/>
    <xf numFmtId="171" fontId="0" fillId="0" borderId="17" xfId="2" applyNumberFormat="1" applyFont="1" applyBorder="1"/>
    <xf numFmtId="0" fontId="0" fillId="0" borderId="15" xfId="0" applyBorder="1"/>
    <xf numFmtId="0" fontId="0" fillId="0" borderId="0" xfId="0"/>
    <xf numFmtId="170" fontId="0" fillId="0" borderId="13" xfId="2" applyNumberFormat="1" applyFont="1" applyBorder="1"/>
    <xf numFmtId="0" fontId="0" fillId="0" borderId="17" xfId="0" applyBorder="1"/>
    <xf numFmtId="0" fontId="0" fillId="0" borderId="0" xfId="0"/>
    <xf numFmtId="14" fontId="0" fillId="0" borderId="0" xfId="0" applyNumberFormat="1"/>
    <xf numFmtId="10" fontId="0" fillId="0" borderId="0" xfId="0" applyNumberFormat="1"/>
    <xf numFmtId="0" fontId="0" fillId="0" borderId="0" xfId="0"/>
    <xf numFmtId="10" fontId="0" fillId="0" borderId="0" xfId="2" applyNumberFormat="1" applyFont="1"/>
    <xf numFmtId="0" fontId="0" fillId="0" borderId="0" xfId="0"/>
    <xf numFmtId="10" fontId="0" fillId="0" borderId="0" xfId="2" applyNumberFormat="1" applyFont="1"/>
    <xf numFmtId="0" fontId="0" fillId="0" borderId="0" xfId="0"/>
    <xf numFmtId="10" fontId="0" fillId="0" borderId="0" xfId="2" applyNumberFormat="1" applyFont="1"/>
    <xf numFmtId="0" fontId="0" fillId="0" borderId="0" xfId="0"/>
    <xf numFmtId="10" fontId="0" fillId="0" borderId="0" xfId="2" applyNumberFormat="1" applyFont="1"/>
    <xf numFmtId="0" fontId="0" fillId="0" borderId="0" xfId="0"/>
    <xf numFmtId="10" fontId="0" fillId="0" borderId="0" xfId="2" applyNumberFormat="1" applyFont="1"/>
    <xf numFmtId="0" fontId="0" fillId="0" borderId="0" xfId="0"/>
    <xf numFmtId="10" fontId="0" fillId="0" borderId="0" xfId="2" applyNumberFormat="1" applyFont="1"/>
    <xf numFmtId="10" fontId="16" fillId="0" borderId="0" xfId="0" applyNumberFormat="1" applyFont="1"/>
    <xf numFmtId="10" fontId="16" fillId="0" borderId="0" xfId="2" applyNumberFormat="1" applyFont="1"/>
    <xf numFmtId="0" fontId="16" fillId="0" borderId="0" xfId="0" applyFont="1"/>
    <xf numFmtId="0" fontId="0" fillId="0" borderId="0" xfId="0"/>
    <xf numFmtId="10" fontId="0" fillId="0" borderId="0" xfId="0" applyNumberFormat="1"/>
    <xf numFmtId="171" fontId="0" fillId="0" borderId="19" xfId="2" applyNumberFormat="1" applyFont="1" applyBorder="1"/>
    <xf numFmtId="9" fontId="0" fillId="0" borderId="0" xfId="0" applyNumberFormat="1"/>
    <xf numFmtId="0" fontId="0" fillId="0" borderId="0" xfId="0" applyFill="1" applyBorder="1" applyAlignment="1"/>
    <xf numFmtId="0" fontId="0" fillId="0" borderId="20" xfId="0" applyFill="1" applyBorder="1" applyAlignment="1"/>
    <xf numFmtId="0" fontId="18" fillId="0" borderId="21" xfId="0" applyFont="1" applyFill="1" applyBorder="1" applyAlignment="1">
      <alignment horizontal="center"/>
    </xf>
    <xf numFmtId="0" fontId="18" fillId="0" borderId="21" xfId="0" applyFont="1" applyFill="1" applyBorder="1" applyAlignment="1">
      <alignment horizontal="centerContinuous"/>
    </xf>
    <xf numFmtId="0" fontId="0" fillId="33" borderId="20" xfId="0" applyFill="1" applyBorder="1" applyAlignment="1"/>
    <xf numFmtId="0" fontId="0" fillId="33" borderId="0" xfId="0" applyFill="1"/>
    <xf numFmtId="0" fontId="0" fillId="33" borderId="0" xfId="0" applyFill="1" applyBorder="1" applyAlignment="1"/>
    <xf numFmtId="173" fontId="0" fillId="0" borderId="0" xfId="1" applyNumberFormat="1" applyFont="1"/>
    <xf numFmtId="165" fontId="0" fillId="0" borderId="0" xfId="0" applyNumberFormat="1"/>
  </cellXfs>
  <cellStyles count="44">
    <cellStyle name="20 % - Accent1" xfId="21" builtinId="30" customBuiltin="1"/>
    <cellStyle name="20 % - Accent2" xfId="25" builtinId="34" customBuiltin="1"/>
    <cellStyle name="20 % - Accent3" xfId="29" builtinId="38" customBuiltin="1"/>
    <cellStyle name="20 % - Accent4" xfId="33" builtinId="42" customBuiltin="1"/>
    <cellStyle name="20 % - Accent5" xfId="37" builtinId="46" customBuiltin="1"/>
    <cellStyle name="20 % - Accent6" xfId="41" builtinId="50" customBuiltin="1"/>
    <cellStyle name="40 % - Accent1" xfId="22" builtinId="31" customBuiltin="1"/>
    <cellStyle name="40 % - Accent2" xfId="26" builtinId="35" customBuiltin="1"/>
    <cellStyle name="40 % - Accent3" xfId="30" builtinId="39" customBuiltin="1"/>
    <cellStyle name="40 % - Accent4" xfId="34" builtinId="43" customBuiltin="1"/>
    <cellStyle name="40 % - Accent5" xfId="38" builtinId="47" customBuiltin="1"/>
    <cellStyle name="40 % - Accent6" xfId="42" builtinId="51" customBuiltin="1"/>
    <cellStyle name="60 % - Accent1" xfId="23" builtinId="32" customBuiltin="1"/>
    <cellStyle name="60 % - Accent2" xfId="27" builtinId="36" customBuiltin="1"/>
    <cellStyle name="60 % - Accent3" xfId="31" builtinId="40" customBuiltin="1"/>
    <cellStyle name="60 % - Accent4" xfId="35" builtinId="44" customBuiltin="1"/>
    <cellStyle name="60 % - Accent5" xfId="39" builtinId="48" customBuiltin="1"/>
    <cellStyle name="60 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Avertissement" xfId="16" builtinId="11" customBuiltin="1"/>
    <cellStyle name="Calcul" xfId="13" builtinId="22" customBuiltin="1"/>
    <cellStyle name="Cellule liée" xfId="14" builtinId="24" customBuiltin="1"/>
    <cellStyle name="Commentaire" xfId="17" builtinId="10" customBuiltin="1"/>
    <cellStyle name="Entrée" xfId="11" builtinId="20" customBuiltin="1"/>
    <cellStyle name="Insatisfaisant" xfId="9" builtinId="27" customBuiltin="1"/>
    <cellStyle name="Milliers" xfId="1" builtinId="3"/>
    <cellStyle name="Neutre" xfId="10" builtinId="28" customBuiltin="1"/>
    <cellStyle name="Normal" xfId="0" builtinId="0"/>
    <cellStyle name="Pourcentage" xfId="2" builtinId="5"/>
    <cellStyle name="Satisfaisant" xfId="8" builtinId="26" customBuiltin="1"/>
    <cellStyle name="Sortie" xfId="12" builtinId="21" customBuiltin="1"/>
    <cellStyle name="Texte explicatif" xfId="18" builtinId="53" customBuiltin="1"/>
    <cellStyle name="Titre" xfId="3" builtinId="15" customBuiltin="1"/>
    <cellStyle name="Titre 1" xfId="4" builtinId="16" customBuiltin="1"/>
    <cellStyle name="Titre 2" xfId="5" builtinId="17" customBuiltin="1"/>
    <cellStyle name="Titre 3" xfId="6" builtinId="18" customBuiltin="1"/>
    <cellStyle name="Titre 4" xfId="7" builtinId="19" customBuiltin="1"/>
    <cellStyle name="Total" xfId="19" builtinId="25" customBuiltin="1"/>
    <cellStyle name="Vérification" xfId="15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dLbls>
            <c:dLbl>
              <c:idx val="1"/>
              <c:layout>
                <c:manualLayout>
                  <c:x val="8.33333333333328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7.7777777777777779E-2"/>
                  <c:y val="7.87037037037037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500000000000005E-2"/>
                  <c:y val="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7.5000000000000025E-2"/>
                  <c:y val="4.16666666666666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(Feuil1!$C$60:$I$60,Feuil1!$C$66)</c:f>
              <c:numCache>
                <c:formatCode>0.00%</c:formatCode>
                <c:ptCount val="8"/>
                <c:pt idx="0">
                  <c:v>2.4E-2</c:v>
                </c:pt>
                <c:pt idx="1">
                  <c:v>3.637583691595668E-2</c:v>
                </c:pt>
                <c:pt idx="2">
                  <c:v>3.1125745977774306E-2</c:v>
                </c:pt>
                <c:pt idx="3">
                  <c:v>4.6534609480308492E-2</c:v>
                </c:pt>
                <c:pt idx="4">
                  <c:v>4.0110927800786018E-2</c:v>
                </c:pt>
                <c:pt idx="5">
                  <c:v>3.0782698344523785E-2</c:v>
                </c:pt>
                <c:pt idx="6">
                  <c:v>9.160887521626386E-2</c:v>
                </c:pt>
                <c:pt idx="7" formatCode="0.0000%">
                  <c:v>2.0992549010386486E-2</c:v>
                </c:pt>
              </c:numCache>
            </c:numRef>
          </c:xVal>
          <c:yVal>
            <c:numRef>
              <c:f>(Feuil1!$C$58:$I$58,Feuil1!$C$64)</c:f>
              <c:numCache>
                <c:formatCode>0.00%</c:formatCode>
                <c:ptCount val="8"/>
                <c:pt idx="0">
                  <c:v>8.0499999999999999E-3</c:v>
                </c:pt>
                <c:pt idx="1">
                  <c:v>2.8217245427993266E-3</c:v>
                </c:pt>
                <c:pt idx="2">
                  <c:v>-1.2800702004381347E-3</c:v>
                </c:pt>
                <c:pt idx="3">
                  <c:v>-7.4246783095784467E-3</c:v>
                </c:pt>
                <c:pt idx="4">
                  <c:v>4.8819437157729597E-3</c:v>
                </c:pt>
                <c:pt idx="5">
                  <c:v>2.4796454075235686E-3</c:v>
                </c:pt>
                <c:pt idx="6">
                  <c:v>6.3805100629356027E-3</c:v>
                </c:pt>
                <c:pt idx="7" formatCode="0.000%">
                  <c:v>7.4935033543118666E-3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454400"/>
        <c:axId val="40453824"/>
      </c:scatterChart>
      <c:valAx>
        <c:axId val="40454400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40453824"/>
        <c:crosses val="autoZero"/>
        <c:crossBetween val="midCat"/>
      </c:valAx>
      <c:valAx>
        <c:axId val="4045382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404544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50</xdr:row>
      <xdr:rowOff>42862</xdr:rowOff>
    </xdr:from>
    <xdr:to>
      <xdr:col>15</xdr:col>
      <xdr:colOff>419100</xdr:colOff>
      <xdr:row>64</xdr:row>
      <xdr:rowOff>119062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9" sqref="D9"/>
    </sheetView>
  </sheetViews>
  <sheetFormatPr baseColWidth="10" defaultRowHeight="15" x14ac:dyDescent="0.25"/>
  <cols>
    <col min="1" max="1" width="35.42578125" bestFit="1" customWidth="1"/>
    <col min="2" max="2" width="15.140625" bestFit="1" customWidth="1"/>
    <col min="3" max="3" width="17.42578125" bestFit="1" customWidth="1"/>
    <col min="4" max="4" width="19.140625" bestFit="1" customWidth="1"/>
    <col min="5" max="5" width="12" bestFit="1" customWidth="1"/>
    <col min="6" max="6" width="41.85546875" bestFit="1" customWidth="1"/>
    <col min="7" max="7" width="42.85546875" bestFit="1" customWidth="1"/>
    <col min="8" max="8" width="44" bestFit="1" customWidth="1"/>
    <col min="9" max="9" width="44.85546875" bestFit="1" customWidth="1"/>
  </cols>
  <sheetData>
    <row r="1" spans="1:9" x14ac:dyDescent="0.25">
      <c r="A1" t="s">
        <v>39</v>
      </c>
    </row>
    <row r="2" spans="1:9" ht="15.75" thickBot="1" x14ac:dyDescent="0.3"/>
    <row r="3" spans="1:9" x14ac:dyDescent="0.25">
      <c r="A3" s="47" t="s">
        <v>40</v>
      </c>
      <c r="B3" s="47"/>
    </row>
    <row r="4" spans="1:9" x14ac:dyDescent="0.25">
      <c r="A4" s="44" t="s">
        <v>41</v>
      </c>
      <c r="B4" s="44">
        <v>0.15148786442188963</v>
      </c>
    </row>
    <row r="5" spans="1:9" x14ac:dyDescent="0.25">
      <c r="A5" s="44" t="s">
        <v>42</v>
      </c>
      <c r="B5" s="50">
        <v>2.2948573067104811E-2</v>
      </c>
      <c r="C5" s="49" t="s">
        <v>65</v>
      </c>
    </row>
    <row r="6" spans="1:9" x14ac:dyDescent="0.25">
      <c r="A6" s="44" t="s">
        <v>42</v>
      </c>
      <c r="B6" s="44">
        <v>3.7907019507735329E-3</v>
      </c>
    </row>
    <row r="7" spans="1:9" x14ac:dyDescent="0.25">
      <c r="A7" s="44" t="s">
        <v>43</v>
      </c>
      <c r="B7" s="44">
        <v>2.4184887654251194E-2</v>
      </c>
    </row>
    <row r="8" spans="1:9" ht="15.75" thickBot="1" x14ac:dyDescent="0.3">
      <c r="A8" s="45" t="s">
        <v>44</v>
      </c>
      <c r="B8" s="45">
        <v>53</v>
      </c>
    </row>
    <row r="10" spans="1:9" ht="15.75" thickBot="1" x14ac:dyDescent="0.3">
      <c r="A10" t="s">
        <v>45</v>
      </c>
    </row>
    <row r="11" spans="1:9" x14ac:dyDescent="0.25">
      <c r="A11" s="46"/>
      <c r="B11" s="46" t="s">
        <v>50</v>
      </c>
      <c r="C11" s="46" t="s">
        <v>51</v>
      </c>
      <c r="D11" s="46" t="s">
        <v>52</v>
      </c>
      <c r="E11" s="46" t="s">
        <v>53</v>
      </c>
      <c r="F11" s="46" t="s">
        <v>54</v>
      </c>
    </row>
    <row r="12" spans="1:9" x14ac:dyDescent="0.25">
      <c r="A12" s="44" t="s">
        <v>46</v>
      </c>
      <c r="B12" s="44">
        <v>1</v>
      </c>
      <c r="C12" s="44">
        <v>7.0064267803441466E-4</v>
      </c>
      <c r="D12" s="44">
        <v>7.0064267803441466E-4</v>
      </c>
      <c r="E12" s="44">
        <v>1.1978665545746428</v>
      </c>
      <c r="F12" s="44">
        <v>0.27889072800250614</v>
      </c>
    </row>
    <row r="13" spans="1:9" x14ac:dyDescent="0.25">
      <c r="A13" s="44" t="s">
        <v>47</v>
      </c>
      <c r="B13" s="44">
        <v>51</v>
      </c>
      <c r="C13" s="44">
        <v>2.9830348333286343E-2</v>
      </c>
      <c r="D13" s="44">
        <v>5.8490879084875181E-4</v>
      </c>
      <c r="E13" s="44"/>
      <c r="F13" s="44"/>
    </row>
    <row r="14" spans="1:9" ht="15.75" thickBot="1" x14ac:dyDescent="0.3">
      <c r="A14" s="45" t="s">
        <v>48</v>
      </c>
      <c r="B14" s="45">
        <v>52</v>
      </c>
      <c r="C14" s="45">
        <v>3.0530991011320757E-2</v>
      </c>
      <c r="D14" s="45"/>
      <c r="E14" s="45"/>
      <c r="F14" s="45"/>
    </row>
    <row r="15" spans="1:9" ht="15.75" thickBot="1" x14ac:dyDescent="0.3"/>
    <row r="16" spans="1:9" x14ac:dyDescent="0.25">
      <c r="A16" s="46"/>
      <c r="B16" s="46" t="s">
        <v>55</v>
      </c>
      <c r="C16" s="46" t="s">
        <v>43</v>
      </c>
      <c r="D16" s="46" t="s">
        <v>56</v>
      </c>
      <c r="E16" s="46" t="s">
        <v>57</v>
      </c>
      <c r="F16" s="46" t="s">
        <v>58</v>
      </c>
      <c r="G16" s="46" t="s">
        <v>59</v>
      </c>
      <c r="H16" s="46" t="s">
        <v>60</v>
      </c>
      <c r="I16" s="46" t="s">
        <v>61</v>
      </c>
    </row>
    <row r="17" spans="1:9" x14ac:dyDescent="0.25">
      <c r="A17" s="44" t="s">
        <v>49</v>
      </c>
      <c r="B17" s="44">
        <v>7.7590044069103734E-3</v>
      </c>
      <c r="C17" s="44">
        <v>3.3328104725770346E-3</v>
      </c>
      <c r="D17" s="44">
        <v>2.328066498456141</v>
      </c>
      <c r="E17" s="44">
        <v>2.3912298825364147E-2</v>
      </c>
      <c r="F17" s="44">
        <v>1.0681081926260704E-3</v>
      </c>
      <c r="G17" s="44">
        <v>1.4449900621194677E-2</v>
      </c>
      <c r="H17" s="44">
        <v>1.0681081926260704E-3</v>
      </c>
      <c r="I17" s="44">
        <v>1.4449900621194677E-2</v>
      </c>
    </row>
    <row r="18" spans="1:9" ht="15.75" thickBot="1" x14ac:dyDescent="0.3">
      <c r="A18" s="45" t="s">
        <v>62</v>
      </c>
      <c r="B18" s="48">
        <v>0.11811462423369606</v>
      </c>
      <c r="C18" s="45">
        <v>0.10791938283131766</v>
      </c>
      <c r="D18" s="48">
        <v>1.0944709016573415</v>
      </c>
      <c r="E18" s="45">
        <v>0.27889072800250847</v>
      </c>
      <c r="F18" s="45">
        <v>-9.8542577240958634E-2</v>
      </c>
      <c r="G18" s="45">
        <v>0.33477182570835073</v>
      </c>
      <c r="H18" s="45">
        <v>-9.8542577240958634E-2</v>
      </c>
      <c r="I18" s="45">
        <v>0.33477182570835073</v>
      </c>
    </row>
    <row r="19" spans="1:9" x14ac:dyDescent="0.25">
      <c r="B19" s="49" t="s">
        <v>63</v>
      </c>
      <c r="D19" s="49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tabSelected="1" workbookViewId="0">
      <pane ySplit="900" topLeftCell="A73" activePane="bottomLeft"/>
      <selection activeCell="H58" sqref="H58"/>
      <selection pane="bottomLeft" activeCell="K93" sqref="K93"/>
    </sheetView>
  </sheetViews>
  <sheetFormatPr baseColWidth="10" defaultRowHeight="15" x14ac:dyDescent="0.25"/>
  <cols>
    <col min="2" max="2" width="16.28515625" customWidth="1"/>
    <col min="8" max="8" width="14.42578125" bestFit="1" customWidth="1"/>
    <col min="9" max="9" width="12" bestFit="1" customWidth="1"/>
  </cols>
  <sheetData>
    <row r="1" spans="1:10" x14ac:dyDescent="0.25">
      <c r="A1" t="s">
        <v>9</v>
      </c>
    </row>
    <row r="2" spans="1:10" x14ac:dyDescent="0.25">
      <c r="B2" s="22" t="s">
        <v>0</v>
      </c>
      <c r="C2" s="19" t="s">
        <v>1</v>
      </c>
      <c r="D2" s="25" t="s">
        <v>3</v>
      </c>
      <c r="E2" s="27" t="s">
        <v>4</v>
      </c>
      <c r="F2" s="29" t="s">
        <v>5</v>
      </c>
      <c r="G2" s="31" t="s">
        <v>6</v>
      </c>
      <c r="H2" s="33" t="s">
        <v>7</v>
      </c>
      <c r="I2" s="35" t="s">
        <v>8</v>
      </c>
    </row>
    <row r="3" spans="1:10" x14ac:dyDescent="0.25">
      <c r="B3" s="23">
        <v>40819</v>
      </c>
      <c r="C3" s="19"/>
      <c r="D3" s="25"/>
      <c r="E3" s="27"/>
      <c r="F3" s="29"/>
      <c r="G3" s="31"/>
      <c r="H3" s="34"/>
      <c r="I3" s="35"/>
      <c r="J3" t="s">
        <v>10</v>
      </c>
    </row>
    <row r="4" spans="1:10" x14ac:dyDescent="0.25">
      <c r="B4" s="23">
        <v>40826</v>
      </c>
      <c r="C4" s="24">
        <v>1.77E-2</v>
      </c>
      <c r="D4" s="26">
        <v>6.6169617893755903E-2</v>
      </c>
      <c r="E4" s="28">
        <v>6.7313432835820974E-2</v>
      </c>
      <c r="F4" s="30">
        <v>-5.2631578947368418E-2</v>
      </c>
      <c r="G4" s="32">
        <v>5.7605760576057659E-2</v>
      </c>
      <c r="H4" s="34">
        <v>3.9379640552355717E-2</v>
      </c>
      <c r="I4" s="36">
        <v>1.5602145294977899E-2</v>
      </c>
    </row>
    <row r="5" spans="1:10" x14ac:dyDescent="0.25">
      <c r="B5" s="23">
        <v>40833</v>
      </c>
      <c r="C5" s="24">
        <v>-2.1199999999999999E-3</v>
      </c>
      <c r="D5" s="26">
        <v>8.7412587412587402E-3</v>
      </c>
      <c r="E5" s="28">
        <v>6.8521885051041091E-3</v>
      </c>
      <c r="F5" s="30">
        <v>-2.2222222222222143E-2</v>
      </c>
      <c r="G5" s="32">
        <v>-1.7021276595744653E-2</v>
      </c>
      <c r="H5" s="34">
        <v>-1.4399806389157695E-2</v>
      </c>
      <c r="I5" s="36">
        <v>-8.9294287085933732E-2</v>
      </c>
    </row>
    <row r="6" spans="1:10" x14ac:dyDescent="0.25">
      <c r="B6" s="23">
        <v>40840</v>
      </c>
      <c r="C6" s="24">
        <v>5.3E-3</v>
      </c>
      <c r="D6" s="26">
        <v>6.4124783362218288E-2</v>
      </c>
      <c r="E6" s="28">
        <v>-4.1666666666666664E-2</v>
      </c>
      <c r="F6" s="30">
        <v>-2.2727272727272846E-2</v>
      </c>
      <c r="G6" s="32">
        <v>0.10822510822510822</v>
      </c>
      <c r="H6" s="34">
        <v>5.35678753625028E-2</v>
      </c>
      <c r="I6" s="36">
        <v>0.23299947285187148</v>
      </c>
    </row>
    <row r="7" spans="1:10" x14ac:dyDescent="0.25">
      <c r="B7" s="23">
        <v>40847</v>
      </c>
      <c r="C7" s="24">
        <v>-3.0689999999999999E-2</v>
      </c>
      <c r="D7" s="26">
        <v>-6.0260586319218171E-2</v>
      </c>
      <c r="E7" s="28">
        <v>-1.4492753623188406E-2</v>
      </c>
      <c r="F7" s="30">
        <v>-1.6279069767441721E-2</v>
      </c>
      <c r="G7" s="32">
        <v>-5.8159722222222245E-2</v>
      </c>
      <c r="H7" s="34">
        <v>-6.2393011275506512E-2</v>
      </c>
      <c r="I7" s="36">
        <v>-0.23386062419837533</v>
      </c>
    </row>
    <row r="8" spans="1:10" x14ac:dyDescent="0.25">
      <c r="B8" s="23">
        <v>40854</v>
      </c>
      <c r="C8" s="24">
        <v>3.4689999999999999E-2</v>
      </c>
      <c r="D8" s="26">
        <v>1.3864818024263382E-2</v>
      </c>
      <c r="E8" s="28">
        <v>2.9411764705882353E-2</v>
      </c>
      <c r="F8" s="30">
        <v>7.0921985815601317E-3</v>
      </c>
      <c r="G8" s="32">
        <v>2.626728110599073E-2</v>
      </c>
      <c r="H8" s="34">
        <v>4.7700477004770517E-3</v>
      </c>
      <c r="I8" s="36">
        <v>5.1897321428571411E-2</v>
      </c>
    </row>
    <row r="9" spans="1:10" x14ac:dyDescent="0.25">
      <c r="B9" s="23">
        <v>40861</v>
      </c>
      <c r="C9" s="24">
        <v>1.9859999999999999E-2</v>
      </c>
      <c r="D9" s="26">
        <v>-3.9316239316239267E-2</v>
      </c>
      <c r="E9" s="28">
        <v>4.9285714285714328E-2</v>
      </c>
      <c r="F9" s="30">
        <v>-1.408450704225343E-2</v>
      </c>
      <c r="G9" s="32">
        <v>-3.4575662325999054E-2</v>
      </c>
      <c r="H9" s="34">
        <v>-4.9738956851103092E-2</v>
      </c>
      <c r="I9" s="36">
        <v>-0.11564986737400527</v>
      </c>
    </row>
    <row r="10" spans="1:10" x14ac:dyDescent="0.25">
      <c r="B10" s="23">
        <v>40868</v>
      </c>
      <c r="C10" s="24">
        <v>-6.7600000000000004E-3</v>
      </c>
      <c r="D10" s="26">
        <v>-3.8256227758007216E-2</v>
      </c>
      <c r="E10" s="28">
        <v>-8.6453369639210464E-2</v>
      </c>
      <c r="F10" s="30">
        <v>-7.3809523809523825E-2</v>
      </c>
      <c r="G10" s="32">
        <v>-5.7674418604651188E-2</v>
      </c>
      <c r="H10" s="34">
        <v>-4.575753087084744E-2</v>
      </c>
      <c r="I10" s="36">
        <v>-5.0389922015596972E-2</v>
      </c>
    </row>
    <row r="11" spans="1:10" x14ac:dyDescent="0.25">
      <c r="B11" s="23">
        <v>40875</v>
      </c>
      <c r="C11" s="24">
        <v>3.3790000000000001E-2</v>
      </c>
      <c r="D11" s="26">
        <v>7.5393154486586553E-2</v>
      </c>
      <c r="E11" s="3">
        <v>4.0238450074515701E-2</v>
      </c>
      <c r="F11" s="30">
        <v>4.1131105398457504E-2</v>
      </c>
      <c r="G11" s="32">
        <v>0.10019743336623896</v>
      </c>
      <c r="H11" s="34">
        <v>0.10402231535968481</v>
      </c>
      <c r="I11" s="36">
        <v>0.19456727732154139</v>
      </c>
    </row>
    <row r="12" spans="1:10" x14ac:dyDescent="0.25">
      <c r="B12" s="23">
        <v>40882</v>
      </c>
      <c r="C12" s="24">
        <v>9.8200000000000006E-3</v>
      </c>
      <c r="D12" s="26">
        <v>-1.5483870967741911E-2</v>
      </c>
      <c r="E12" s="28">
        <v>-3.9398280802292268E-2</v>
      </c>
      <c r="F12" s="30">
        <v>1.2345679012345635E-2</v>
      </c>
      <c r="G12" s="32">
        <v>1.0318528488111184E-2</v>
      </c>
      <c r="H12" s="34">
        <v>3.1529209255943966E-4</v>
      </c>
      <c r="I12" s="36">
        <v>3.4373347435219387E-2</v>
      </c>
    </row>
    <row r="13" spans="1:10" x14ac:dyDescent="0.25">
      <c r="B13" s="23">
        <v>40889</v>
      </c>
      <c r="C13" s="24">
        <v>-4.0899999999999999E-3</v>
      </c>
      <c r="D13" s="26">
        <v>-9.0432503276540052E-2</v>
      </c>
      <c r="E13" s="28">
        <v>-1.416853094705448E-2</v>
      </c>
      <c r="F13" s="30">
        <v>-4.8780487804877988E-2</v>
      </c>
      <c r="G13" s="32">
        <v>-5.8614564831261054E-2</v>
      </c>
      <c r="H13" s="34">
        <v>-5.9609757344203144E-2</v>
      </c>
      <c r="I13" s="36">
        <v>-0.15388548057259704</v>
      </c>
    </row>
    <row r="14" spans="1:10" x14ac:dyDescent="0.25">
      <c r="B14" s="23">
        <v>40896</v>
      </c>
      <c r="C14" s="24">
        <v>4.326E-2</v>
      </c>
      <c r="D14" s="26">
        <v>4.1306436119116344E-2</v>
      </c>
      <c r="E14" s="28">
        <v>5.1437216338880577E-2</v>
      </c>
      <c r="F14" s="30">
        <v>-5.1282051282051218E-2</v>
      </c>
      <c r="G14" s="32">
        <v>4.9056603773584929E-2</v>
      </c>
      <c r="H14" s="34">
        <v>4.2738991403284535E-2</v>
      </c>
      <c r="I14" s="36">
        <v>4.0483383685800491E-2</v>
      </c>
    </row>
    <row r="15" spans="1:10" x14ac:dyDescent="0.25">
      <c r="B15" s="23">
        <v>40904</v>
      </c>
      <c r="C15" s="24">
        <v>1.371E-2</v>
      </c>
      <c r="D15" s="26">
        <v>9.2250922509225092E-3</v>
      </c>
      <c r="E15" s="28">
        <v>7.1654676258992869E-2</v>
      </c>
      <c r="F15" s="30">
        <v>-4.0540540540540633E-2</v>
      </c>
      <c r="G15" s="32">
        <v>-4.9460431654676004E-3</v>
      </c>
      <c r="H15" s="34">
        <v>1.8356514260396764E-2</v>
      </c>
      <c r="I15" s="36">
        <v>-1.161440185830405E-3</v>
      </c>
    </row>
    <row r="16" spans="1:10" x14ac:dyDescent="0.25">
      <c r="B16" s="23">
        <v>40910</v>
      </c>
      <c r="C16" s="24">
        <v>-3.6700000000000001E-3</v>
      </c>
      <c r="D16" s="26">
        <v>-4.570383912248629E-3</v>
      </c>
      <c r="E16" s="28">
        <v>-8.6868958109559594E-2</v>
      </c>
      <c r="F16" s="30">
        <v>9.8591549295774683E-2</v>
      </c>
      <c r="G16" s="32">
        <v>2.7564392227745114E-2</v>
      </c>
      <c r="H16" s="34">
        <v>-5.7796318097286265E-3</v>
      </c>
      <c r="I16" s="36">
        <v>-9.5348837209302262E-2</v>
      </c>
    </row>
    <row r="17" spans="2:9" x14ac:dyDescent="0.25">
      <c r="B17" s="23">
        <v>40917</v>
      </c>
      <c r="C17" s="24">
        <v>-2.937E-2</v>
      </c>
      <c r="D17" s="26">
        <v>4.4995408631772191E-2</v>
      </c>
      <c r="E17" s="28">
        <v>7.2048228201734279E-3</v>
      </c>
      <c r="F17" s="30">
        <v>8.9743589743589772E-2</v>
      </c>
      <c r="G17" s="32">
        <v>2.0228671943711495E-2</v>
      </c>
      <c r="H17" s="34">
        <v>1.997091239826855E-2</v>
      </c>
      <c r="I17" s="36">
        <v>5.0128534704370134E-2</v>
      </c>
    </row>
    <row r="18" spans="2:9" x14ac:dyDescent="0.25">
      <c r="B18" s="23">
        <v>40924</v>
      </c>
      <c r="C18" s="24">
        <v>-1.388E-2</v>
      </c>
      <c r="D18" s="26">
        <v>5.9314586994727594E-2</v>
      </c>
      <c r="E18" s="28">
        <v>-2.1897810218978103E-2</v>
      </c>
      <c r="F18" s="30">
        <v>-3.0588235294117621E-2</v>
      </c>
      <c r="G18" s="32">
        <v>3.4482758620689655E-2</v>
      </c>
      <c r="H18" s="34">
        <v>3.9614038629786588E-2</v>
      </c>
      <c r="I18" s="36">
        <v>0.28518971848225216</v>
      </c>
    </row>
    <row r="19" spans="2:9" x14ac:dyDescent="0.25">
      <c r="B19" s="23">
        <v>40931</v>
      </c>
      <c r="C19" s="24">
        <v>1.452E-2</v>
      </c>
      <c r="D19" s="26">
        <v>1.6590626296142681E-2</v>
      </c>
      <c r="E19" s="28">
        <v>2.9701492537313356E-2</v>
      </c>
      <c r="F19" s="30">
        <v>-9.7087378640776777E-3</v>
      </c>
      <c r="G19" s="32">
        <v>1.6666666666666904E-3</v>
      </c>
      <c r="H19" s="34">
        <v>1.8611275196024912E-3</v>
      </c>
      <c r="I19" s="36">
        <v>3.333333333333347E-3</v>
      </c>
    </row>
    <row r="20" spans="2:9" x14ac:dyDescent="0.25">
      <c r="B20" s="23">
        <v>40938</v>
      </c>
      <c r="C20" s="24">
        <v>9.8600000000000007E-3</v>
      </c>
      <c r="D20" s="26">
        <v>5.507955936352521E-2</v>
      </c>
      <c r="E20" s="28">
        <v>-2.8844760110160822E-2</v>
      </c>
      <c r="F20" s="30">
        <v>-4.9019607843138382E-3</v>
      </c>
      <c r="G20" s="32">
        <v>4.7836938435940099E-2</v>
      </c>
      <c r="H20" s="34">
        <v>3.2892877046466096E-2</v>
      </c>
      <c r="I20" s="36">
        <v>0.15092548647365922</v>
      </c>
    </row>
    <row r="21" spans="2:9" x14ac:dyDescent="0.25">
      <c r="B21" s="23">
        <v>40945</v>
      </c>
      <c r="C21" s="24">
        <v>3.8210000000000001E-2</v>
      </c>
      <c r="D21" s="26">
        <v>-4.3696829079659744E-2</v>
      </c>
      <c r="E21" s="28">
        <v>0</v>
      </c>
      <c r="F21" s="30">
        <v>6.6502463054187319E-2</v>
      </c>
      <c r="G21" s="32">
        <v>-1.3497419610956751E-2</v>
      </c>
      <c r="H21" s="34">
        <v>-1.433726790399077E-2</v>
      </c>
      <c r="I21" s="36">
        <v>-4.1237113402061855E-2</v>
      </c>
    </row>
    <row r="22" spans="2:9" x14ac:dyDescent="0.25">
      <c r="B22" s="23">
        <v>40952</v>
      </c>
      <c r="C22" s="24">
        <v>-1.52E-2</v>
      </c>
      <c r="D22" s="26">
        <v>1.3344116457743561E-2</v>
      </c>
      <c r="E22" s="28">
        <v>0</v>
      </c>
      <c r="F22" s="30">
        <v>-3.6951501154734445E-2</v>
      </c>
      <c r="G22" s="32">
        <v>-3.0583501006036195E-2</v>
      </c>
      <c r="H22" s="34">
        <v>1.8452994843316136E-2</v>
      </c>
      <c r="I22" s="36">
        <v>3.3118279569892453E-2</v>
      </c>
    </row>
    <row r="23" spans="2:9" x14ac:dyDescent="0.25">
      <c r="B23" s="23">
        <v>40959</v>
      </c>
      <c r="C23" s="24">
        <v>1.0500000000000001E-2</v>
      </c>
      <c r="D23" s="26">
        <v>8.3798882681564019E-3</v>
      </c>
      <c r="E23" s="28">
        <v>-1.268656716417902E-2</v>
      </c>
      <c r="F23" s="30">
        <v>-3.5971223021582822E-2</v>
      </c>
      <c r="G23" s="32">
        <v>6.1021170610211659E-2</v>
      </c>
      <c r="H23" s="34">
        <v>8.046675391038767E-3</v>
      </c>
      <c r="I23" s="36">
        <v>1.7069109075770198E-2</v>
      </c>
    </row>
    <row r="24" spans="2:9" x14ac:dyDescent="0.25">
      <c r="B24" s="23">
        <v>40966</v>
      </c>
      <c r="C24" s="24">
        <v>3.5839999999999997E-2</v>
      </c>
      <c r="D24" s="26">
        <v>2.2160664819944689E-2</v>
      </c>
      <c r="E24" s="28">
        <v>1.2849584278155619E-2</v>
      </c>
      <c r="F24" s="30">
        <v>0</v>
      </c>
      <c r="G24" s="32">
        <v>3.1298904538340491E-3</v>
      </c>
      <c r="H24" s="34">
        <v>1.0748865998500941E-2</v>
      </c>
      <c r="I24" s="36">
        <v>3.9705280392959431E-2</v>
      </c>
    </row>
    <row r="25" spans="2:9" x14ac:dyDescent="0.25">
      <c r="B25" s="23">
        <v>40973</v>
      </c>
      <c r="C25" s="24">
        <v>-7.7200000000000003E-3</v>
      </c>
      <c r="D25" s="26">
        <v>4.2586140147114438E-3</v>
      </c>
      <c r="E25" s="28">
        <v>1.4925373134328358E-2</v>
      </c>
      <c r="F25" s="30">
        <v>-2.4875621890547178E-2</v>
      </c>
      <c r="G25" s="32">
        <v>1.2480499219968978E-2</v>
      </c>
      <c r="H25" s="34">
        <v>-3.0504587155963372E-3</v>
      </c>
      <c r="I25" s="36">
        <v>-3.8582677165354212E-2</v>
      </c>
    </row>
    <row r="26" spans="2:9" x14ac:dyDescent="0.25">
      <c r="B26" s="23">
        <v>40980</v>
      </c>
      <c r="C26" s="24">
        <v>1.9910000000000001E-2</v>
      </c>
      <c r="D26" s="26">
        <v>4.3947571318427275E-2</v>
      </c>
      <c r="E26" s="28">
        <v>-2.058823529411773E-2</v>
      </c>
      <c r="F26" s="30">
        <v>2.0408163265306142E-2</v>
      </c>
      <c r="G26" s="32">
        <v>4.6995377503852034E-2</v>
      </c>
      <c r="H26" s="34">
        <v>2.9934586391208721E-2</v>
      </c>
      <c r="I26" s="36">
        <v>3.2760032760032642E-2</v>
      </c>
    </row>
    <row r="27" spans="2:9" x14ac:dyDescent="0.25">
      <c r="B27" s="23">
        <v>40987</v>
      </c>
      <c r="C27" s="24">
        <v>6.1449999999999998E-2</v>
      </c>
      <c r="D27" s="26">
        <v>-5.2067946824224602E-2</v>
      </c>
      <c r="E27" s="28">
        <v>-1.3513513513511892E-3</v>
      </c>
      <c r="F27" s="30">
        <v>2.4999999999999467E-3</v>
      </c>
      <c r="G27" s="32">
        <v>-3.2376747608535726E-2</v>
      </c>
      <c r="H27" s="34">
        <v>-3.0293102613836595E-2</v>
      </c>
      <c r="I27" s="36">
        <v>-5.1149881046788234E-2</v>
      </c>
    </row>
    <row r="28" spans="2:9" x14ac:dyDescent="0.25">
      <c r="B28" s="23">
        <v>40994</v>
      </c>
      <c r="C28" s="24">
        <v>-3.5479999999999998E-2</v>
      </c>
      <c r="D28" s="26">
        <v>3.8955979742890537E-3</v>
      </c>
      <c r="E28" s="28">
        <v>-1.5035333032634363E-4</v>
      </c>
      <c r="F28" s="30">
        <v>-7.4812967581046894E-3</v>
      </c>
      <c r="G28" s="32">
        <v>-1.9011406844106463E-2</v>
      </c>
      <c r="H28" s="34">
        <v>-1.2066556098160201E-2</v>
      </c>
      <c r="I28" s="36">
        <v>-8.1905557877141696E-2</v>
      </c>
    </row>
    <row r="29" spans="2:9" x14ac:dyDescent="0.25">
      <c r="B29" s="23">
        <v>41001</v>
      </c>
      <c r="C29" s="24">
        <v>-2.5649999999999999E-2</v>
      </c>
      <c r="D29" s="26">
        <v>1.1641443538999278E-3</v>
      </c>
      <c r="E29" s="28">
        <v>1.50375939849701E-4</v>
      </c>
      <c r="F29" s="30">
        <v>-4.5226130653266375E-2</v>
      </c>
      <c r="G29" s="32">
        <v>-1.201550387596897E-2</v>
      </c>
      <c r="H29" s="34">
        <v>-3.0521239347294695E-2</v>
      </c>
      <c r="I29" s="36">
        <v>-7.9198907601274404E-2</v>
      </c>
    </row>
    <row r="30" spans="2:9" x14ac:dyDescent="0.25">
      <c r="B30" s="23">
        <v>41009</v>
      </c>
      <c r="C30" s="24">
        <v>-7.9500000000000005E-3</v>
      </c>
      <c r="D30" s="26">
        <v>-1.4341085271317786E-2</v>
      </c>
      <c r="E30" s="28">
        <v>1.4884979702300329E-2</v>
      </c>
      <c r="F30" s="30">
        <v>-1.3157894736842059E-2</v>
      </c>
      <c r="G30" s="32">
        <v>-4.1977245978815289E-2</v>
      </c>
      <c r="H30" s="34">
        <v>-3.3875137789357739E-2</v>
      </c>
      <c r="I30" s="36">
        <v>-0.11962432031636192</v>
      </c>
    </row>
    <row r="31" spans="2:9" x14ac:dyDescent="0.25">
      <c r="B31" s="23">
        <v>41015</v>
      </c>
      <c r="C31" s="24">
        <v>-1.602E-2</v>
      </c>
      <c r="D31" s="26">
        <v>-2.9492725127801808E-2</v>
      </c>
      <c r="E31" s="28">
        <v>6.6666666666667087E-3</v>
      </c>
      <c r="F31" s="30">
        <v>-5.3333333333333378E-2</v>
      </c>
      <c r="G31" s="32">
        <v>-3.6855036855036855E-2</v>
      </c>
      <c r="H31" s="34">
        <v>-2.0371415294741829E-3</v>
      </c>
      <c r="I31" s="36">
        <v>-2.8635597978663562E-2</v>
      </c>
    </row>
    <row r="32" spans="2:9" x14ac:dyDescent="0.25">
      <c r="B32" s="23">
        <v>41022</v>
      </c>
      <c r="C32" s="24">
        <v>-2.1680000000000001E-2</v>
      </c>
      <c r="D32" s="26">
        <v>2.3095623987033988E-2</v>
      </c>
      <c r="E32" s="28">
        <v>-1.5452538631346536E-2</v>
      </c>
      <c r="F32" s="30">
        <v>-1.4084507042253471E-2</v>
      </c>
      <c r="G32" s="32">
        <v>8.205782312925175E-2</v>
      </c>
      <c r="H32" s="34">
        <v>2.4632794668507024E-2</v>
      </c>
      <c r="I32" s="36">
        <v>4.9710982658959506E-2</v>
      </c>
    </row>
    <row r="33" spans="2:9" x14ac:dyDescent="0.25">
      <c r="B33" s="23">
        <v>41029</v>
      </c>
      <c r="C33" s="24">
        <v>5.4099999999999999E-3</v>
      </c>
      <c r="D33" s="26">
        <v>-3.9603960396039604E-3</v>
      </c>
      <c r="E33" s="28">
        <v>-4.185351270553081E-2</v>
      </c>
      <c r="F33" s="30">
        <v>-4.5714285714285756E-2</v>
      </c>
      <c r="G33" s="32">
        <v>-3.8506876227897884E-2</v>
      </c>
      <c r="H33" s="34">
        <v>-3.0463608403865944E-2</v>
      </c>
      <c r="I33" s="36">
        <v>-4.7356828193832565E-2</v>
      </c>
    </row>
    <row r="34" spans="2:9" x14ac:dyDescent="0.25">
      <c r="B34" s="23">
        <v>41036</v>
      </c>
      <c r="C34" s="24">
        <v>1.511E-2</v>
      </c>
      <c r="D34" s="26">
        <v>-1.9085487077534838E-2</v>
      </c>
      <c r="E34" s="28">
        <v>0</v>
      </c>
      <c r="F34" s="30">
        <v>-0.10479041916167654</v>
      </c>
      <c r="G34" s="32">
        <v>5.3126277073968593E-3</v>
      </c>
      <c r="H34" s="34">
        <v>-9.6756643649298559E-3</v>
      </c>
      <c r="I34" s="36">
        <v>-5.202312138728315E-3</v>
      </c>
    </row>
    <row r="35" spans="2:9" x14ac:dyDescent="0.25">
      <c r="B35" s="23">
        <v>41043</v>
      </c>
      <c r="C35" s="24">
        <v>6.5240000000000006E-2</v>
      </c>
      <c r="D35" s="26">
        <v>-2.9185245237130075E-2</v>
      </c>
      <c r="E35" s="28">
        <v>2.932917316692683E-2</v>
      </c>
      <c r="F35" s="30">
        <v>0</v>
      </c>
      <c r="G35" s="32">
        <v>-3.2113821138211408E-2</v>
      </c>
      <c r="H35" s="34">
        <v>-4.0990880585535711E-2</v>
      </c>
      <c r="I35" s="36">
        <v>-8.0766995932597355E-2</v>
      </c>
    </row>
    <row r="36" spans="2:9" x14ac:dyDescent="0.25">
      <c r="B36" s="23">
        <v>41050</v>
      </c>
      <c r="C36" s="24">
        <v>1.9619999999999999E-2</v>
      </c>
      <c r="D36" s="26">
        <v>-1.2108559498956182E-2</v>
      </c>
      <c r="E36" s="28">
        <v>-4.5165201576235284E-2</v>
      </c>
      <c r="F36" s="30">
        <v>-1.6722408026755942E-2</v>
      </c>
      <c r="G36" s="32">
        <v>-5.8798824023519767E-3</v>
      </c>
      <c r="H36" s="34">
        <v>1.2007684918347743E-2</v>
      </c>
      <c r="I36" s="36">
        <v>2.8445006321112472E-2</v>
      </c>
    </row>
    <row r="37" spans="2:9" x14ac:dyDescent="0.25">
      <c r="B37" s="23">
        <v>41057</v>
      </c>
      <c r="C37" s="24">
        <v>-2.3460000000000002E-2</v>
      </c>
      <c r="D37" s="26">
        <v>-4.7759932375316921E-2</v>
      </c>
      <c r="E37" s="28">
        <v>2.3015873015873062E-2</v>
      </c>
      <c r="F37" s="30">
        <v>-2.3809523809523756E-2</v>
      </c>
      <c r="G37" s="32">
        <v>-6.2103929024081073E-2</v>
      </c>
      <c r="H37" s="34">
        <v>-3.153315945537595E-2</v>
      </c>
      <c r="I37" s="36">
        <v>-1.8438844499077994E-2</v>
      </c>
    </row>
    <row r="38" spans="2:9" x14ac:dyDescent="0.25">
      <c r="B38" s="23">
        <v>41065</v>
      </c>
      <c r="C38" s="24">
        <v>2.162E-2</v>
      </c>
      <c r="D38" s="26">
        <v>5.9476253883710507E-2</v>
      </c>
      <c r="E38" s="28">
        <v>-3.1031807602786686E-4</v>
      </c>
      <c r="F38" s="30">
        <v>-3.4843205574913694E-3</v>
      </c>
      <c r="G38" s="32">
        <v>3.4234234234234211E-2</v>
      </c>
      <c r="H38" s="34">
        <v>3.3665885865093725E-2</v>
      </c>
      <c r="I38" s="36">
        <v>9.6430807764558604E-2</v>
      </c>
    </row>
    <row r="39" spans="2:9" x14ac:dyDescent="0.25">
      <c r="B39" s="23">
        <v>41071</v>
      </c>
      <c r="C39" s="24">
        <v>-1.2699999999999999E-2</v>
      </c>
      <c r="D39" s="26">
        <v>-9.2165898617511052E-3</v>
      </c>
      <c r="E39" s="28">
        <v>-3.7715349992239744E-2</v>
      </c>
      <c r="F39" s="30">
        <v>-2.0979020979020997E-2</v>
      </c>
      <c r="G39" s="32">
        <v>-2.4390243902439001E-2</v>
      </c>
      <c r="H39" s="34">
        <v>8.6382003314353379E-3</v>
      </c>
      <c r="I39" s="36">
        <v>1.5419760137064508E-2</v>
      </c>
    </row>
    <row r="40" spans="2:9" x14ac:dyDescent="0.25">
      <c r="B40" s="23">
        <v>41078</v>
      </c>
      <c r="C40" s="24">
        <v>2.6679999999999999E-2</v>
      </c>
      <c r="D40" s="26">
        <v>-1.3107822410147968E-2</v>
      </c>
      <c r="E40" s="28">
        <v>1.6129032258064746E-3</v>
      </c>
      <c r="F40" s="30">
        <v>4.2857142857142899E-2</v>
      </c>
      <c r="G40" s="32">
        <v>-1.071428571428574E-2</v>
      </c>
      <c r="H40" s="34">
        <v>1.6472972681602295E-3</v>
      </c>
      <c r="I40" s="36">
        <v>1.124859392575904E-3</v>
      </c>
    </row>
    <row r="41" spans="2:9" x14ac:dyDescent="0.25">
      <c r="B41" s="23">
        <v>41085</v>
      </c>
      <c r="C41" s="24">
        <v>6.0319999999999999E-2</v>
      </c>
      <c r="D41" s="26">
        <v>2.6992287917737716E-2</v>
      </c>
      <c r="E41" s="28">
        <v>3.0273752012882373E-2</v>
      </c>
      <c r="F41" s="30">
        <v>-3.4246575342465786E-2</v>
      </c>
      <c r="G41" s="32">
        <v>1.3086642599278005E-2</v>
      </c>
      <c r="H41" s="34">
        <v>3.2138352053797878E-2</v>
      </c>
      <c r="I41" s="36">
        <v>3.4269662921348282E-2</v>
      </c>
    </row>
    <row r="42" spans="2:9" x14ac:dyDescent="0.25">
      <c r="B42" s="23">
        <v>41092</v>
      </c>
      <c r="C42" s="24">
        <v>8.8000000000000003E-4</v>
      </c>
      <c r="D42" s="26">
        <v>7.5093867334168184E-3</v>
      </c>
      <c r="E42" s="28">
        <v>-3.0947170990934619E-2</v>
      </c>
      <c r="F42" s="30">
        <v>2.8368794326241162E-2</v>
      </c>
      <c r="G42" s="32">
        <v>5.3452115812917091E-3</v>
      </c>
      <c r="H42" s="34">
        <v>-5.9272050787930507E-3</v>
      </c>
      <c r="I42" s="36">
        <v>-4.8343291689299323E-2</v>
      </c>
    </row>
    <row r="43" spans="2:9" x14ac:dyDescent="0.25">
      <c r="B43" s="23">
        <v>41099</v>
      </c>
      <c r="C43" s="24">
        <v>2.1900000000000001E-3</v>
      </c>
      <c r="D43" s="26">
        <v>-1.5734989648033174E-2</v>
      </c>
      <c r="E43" s="28">
        <v>2.8709677419354856E-2</v>
      </c>
      <c r="F43" s="30">
        <v>5.1724137931034454E-2</v>
      </c>
      <c r="G43" s="32">
        <v>-3.1900753212228572E-2</v>
      </c>
      <c r="H43" s="34">
        <v>2.6602775248509973E-3</v>
      </c>
      <c r="I43" s="36">
        <v>-1.9406392694063919E-2</v>
      </c>
    </row>
    <row r="44" spans="2:9" x14ac:dyDescent="0.25">
      <c r="B44" s="23">
        <v>41106</v>
      </c>
      <c r="C44" s="24">
        <v>-2.2249999999999999E-2</v>
      </c>
      <c r="D44" s="26">
        <v>1.8090029448885197E-2</v>
      </c>
      <c r="E44" s="28">
        <v>-2.7908435246158689E-2</v>
      </c>
      <c r="F44" s="30">
        <v>-1.6393442622950762E-2</v>
      </c>
      <c r="G44" s="32">
        <v>1.6475972540045739E-2</v>
      </c>
      <c r="H44" s="34">
        <v>7.1854533280323145E-3</v>
      </c>
      <c r="I44" s="36">
        <v>-4.5983701979045354E-2</v>
      </c>
    </row>
    <row r="45" spans="2:9" x14ac:dyDescent="0.25">
      <c r="B45" s="23">
        <v>41113</v>
      </c>
      <c r="C45" s="24">
        <v>1.6959999999999999E-2</v>
      </c>
      <c r="D45" s="26">
        <v>2.8099173553719055E-2</v>
      </c>
      <c r="E45" s="28">
        <v>0</v>
      </c>
      <c r="F45" s="30">
        <v>-2.9999999999999954E-2</v>
      </c>
      <c r="G45" s="32">
        <v>8.734804142278256E-2</v>
      </c>
      <c r="H45" s="34">
        <v>2.334712804148387E-2</v>
      </c>
      <c r="I45" s="36">
        <v>9.8230628431970682E-2</v>
      </c>
    </row>
    <row r="46" spans="2:9" x14ac:dyDescent="0.25">
      <c r="B46" s="23">
        <v>41121</v>
      </c>
      <c r="C46" s="24">
        <v>1.7600000000000001E-3</v>
      </c>
      <c r="D46" s="26">
        <v>3.054662379421208E-2</v>
      </c>
      <c r="E46" s="28">
        <v>2.0967741935484282E-3</v>
      </c>
      <c r="F46" s="30">
        <v>-0.14089347079037806</v>
      </c>
      <c r="G46" s="32">
        <v>2.7743271221532043E-2</v>
      </c>
      <c r="H46" s="34">
        <v>2.5299341023423492E-2</v>
      </c>
      <c r="I46" s="36">
        <v>2.8888888888888867E-2</v>
      </c>
    </row>
    <row r="47" spans="2:9" x14ac:dyDescent="0.25">
      <c r="B47" s="23">
        <v>41127</v>
      </c>
      <c r="C47" s="24">
        <v>6.13E-3</v>
      </c>
      <c r="D47" s="26">
        <v>5.0312012480499359E-2</v>
      </c>
      <c r="E47" s="28">
        <v>-1.0140028971511388E-2</v>
      </c>
      <c r="F47" s="30">
        <v>1.1999999999999922E-2</v>
      </c>
      <c r="G47" s="32">
        <v>2.9008863819500474E-2</v>
      </c>
      <c r="H47" s="34">
        <v>1.6541133049793676E-2</v>
      </c>
      <c r="I47" s="36">
        <v>8.3693304535637184E-2</v>
      </c>
    </row>
    <row r="48" spans="2:9" x14ac:dyDescent="0.25">
      <c r="B48" s="23">
        <v>41134</v>
      </c>
      <c r="C48" s="24">
        <v>1.393E-2</v>
      </c>
      <c r="D48" s="26">
        <v>-9.2833271444485704E-3</v>
      </c>
      <c r="E48" s="28">
        <v>0</v>
      </c>
      <c r="F48" s="30">
        <v>0.10671936758893281</v>
      </c>
      <c r="G48" s="32">
        <v>8.2223962411902673E-3</v>
      </c>
      <c r="H48" s="34">
        <v>1.5418836847825813E-2</v>
      </c>
      <c r="I48" s="36">
        <v>7.3741903338315914E-2</v>
      </c>
    </row>
    <row r="49" spans="1:9" x14ac:dyDescent="0.25">
      <c r="B49" s="23">
        <v>41141</v>
      </c>
      <c r="C49" s="24">
        <v>1.503E-2</v>
      </c>
      <c r="D49" s="26">
        <v>-1.1244377811094452E-2</v>
      </c>
      <c r="E49" s="28">
        <v>8.130081300813009E-3</v>
      </c>
      <c r="F49" s="30">
        <v>-1.4285714285714299E-2</v>
      </c>
      <c r="G49" s="32">
        <v>-2.0582524271844704E-2</v>
      </c>
      <c r="H49" s="34">
        <v>-1.562973562958226E-2</v>
      </c>
      <c r="I49" s="36">
        <v>-4.5475638051044105E-2</v>
      </c>
    </row>
    <row r="50" spans="1:9" x14ac:dyDescent="0.25">
      <c r="B50" s="23">
        <v>41148</v>
      </c>
      <c r="C50" s="24">
        <v>6.5989999999999993E-2</v>
      </c>
      <c r="D50" s="26">
        <v>-1.5921152388172814E-2</v>
      </c>
      <c r="E50" s="28">
        <v>2.4193548387096774E-2</v>
      </c>
      <c r="F50" s="30">
        <v>3.6231884057971852E-3</v>
      </c>
      <c r="G50" s="32">
        <v>-1.5067406819984072E-2</v>
      </c>
      <c r="H50" s="34">
        <v>-5.0042286511577721E-3</v>
      </c>
      <c r="I50" s="36">
        <v>2.333495381623726E-2</v>
      </c>
    </row>
    <row r="51" spans="1:9" x14ac:dyDescent="0.25">
      <c r="B51" s="23">
        <v>41155</v>
      </c>
      <c r="C51" s="24">
        <v>-3.9699999999999996E-3</v>
      </c>
      <c r="D51" s="26">
        <v>2.3497688751925906E-2</v>
      </c>
      <c r="E51" s="28">
        <v>-1.2598425196850348E-2</v>
      </c>
      <c r="F51" s="30">
        <v>0.10108303249097465</v>
      </c>
      <c r="G51" s="32">
        <v>2.5764895330112742E-2</v>
      </c>
      <c r="H51" s="34">
        <v>2.9412571142072689E-2</v>
      </c>
      <c r="I51" s="36">
        <v>0.16342042755344408</v>
      </c>
    </row>
    <row r="52" spans="1:9" x14ac:dyDescent="0.25">
      <c r="B52" s="23">
        <v>41162</v>
      </c>
      <c r="C52" s="24">
        <v>3.1900000000000001E-3</v>
      </c>
      <c r="D52" s="26">
        <v>-4.5540082800150525E-2</v>
      </c>
      <c r="E52" s="28">
        <v>4.7846889952152657E-3</v>
      </c>
      <c r="F52" s="30">
        <v>-1.6393442622950762E-2</v>
      </c>
      <c r="G52" s="32">
        <v>-2.0408163265306187E-2</v>
      </c>
      <c r="H52" s="34">
        <v>1.8644790112934156E-2</v>
      </c>
      <c r="I52" s="36">
        <v>1.0616578195181772E-2</v>
      </c>
    </row>
    <row r="53" spans="1:9" x14ac:dyDescent="0.25">
      <c r="B53" s="23">
        <v>41169</v>
      </c>
      <c r="C53" s="24">
        <v>-7.1500000000000001E-3</v>
      </c>
      <c r="D53" s="26">
        <v>-3.3517350157728706E-2</v>
      </c>
      <c r="E53" s="28">
        <v>-6.3492063492063266E-3</v>
      </c>
      <c r="F53" s="30">
        <v>4.666666666666671E-2</v>
      </c>
      <c r="G53" s="32">
        <v>-2.0032051282051285E-3</v>
      </c>
      <c r="H53" s="34">
        <v>-1.1516278930775295E-2</v>
      </c>
      <c r="I53" s="36">
        <v>-3.8383838383838353E-2</v>
      </c>
    </row>
    <row r="54" spans="1:9" x14ac:dyDescent="0.25">
      <c r="B54" s="23">
        <v>41176</v>
      </c>
      <c r="C54" s="24">
        <v>1.3599999999999999E-2</v>
      </c>
      <c r="D54" s="26">
        <v>-4.5287637698898389E-2</v>
      </c>
      <c r="E54" s="28">
        <v>0</v>
      </c>
      <c r="F54" s="30">
        <v>-2.2292993630573337E-2</v>
      </c>
      <c r="G54" s="32">
        <v>-4.1348855881172153E-2</v>
      </c>
      <c r="H54" s="34">
        <v>-4.4519603212092564E-2</v>
      </c>
      <c r="I54" s="36">
        <v>-7.1428571428571397E-2</v>
      </c>
    </row>
    <row r="55" spans="1:9" x14ac:dyDescent="0.25">
      <c r="B55" s="23">
        <v>41183</v>
      </c>
      <c r="C55" s="24">
        <v>-3.8999999999999999E-4</v>
      </c>
      <c r="D55" s="26">
        <v>4.3589743589743539E-2</v>
      </c>
      <c r="E55" s="28">
        <v>-2.5559105431309927E-2</v>
      </c>
      <c r="F55" s="30">
        <v>-1.9543973941368097E-2</v>
      </c>
      <c r="G55" s="32">
        <v>1.9262981574539338E-2</v>
      </c>
      <c r="H55" s="34">
        <v>2.7914445270601607E-2</v>
      </c>
      <c r="I55" s="36">
        <v>7.4660633484162825E-2</v>
      </c>
    </row>
    <row r="56" spans="1:9" x14ac:dyDescent="0.25">
      <c r="B56" s="23">
        <v>41190</v>
      </c>
      <c r="C56" s="24">
        <v>-5.13E-3</v>
      </c>
      <c r="D56" s="26">
        <v>-1.474201474201472E-2</v>
      </c>
      <c r="E56" s="28">
        <v>0</v>
      </c>
      <c r="F56" s="30">
        <v>3.3222591362127014E-3</v>
      </c>
      <c r="G56" s="32">
        <v>2.0131470829909636E-2</v>
      </c>
      <c r="H56" s="34">
        <v>-1.3285776946695371E-2</v>
      </c>
      <c r="I56" s="36">
        <v>-2.5263157894736901E-2</v>
      </c>
    </row>
    <row r="58" spans="1:9" x14ac:dyDescent="0.25">
      <c r="B58" s="39" t="s">
        <v>12</v>
      </c>
      <c r="C58" s="37">
        <v>8.0499999999999999E-3</v>
      </c>
      <c r="D58" s="37">
        <v>2.8217245427993266E-3</v>
      </c>
      <c r="E58" s="37">
        <v>-1.2800702004381347E-3</v>
      </c>
      <c r="F58" s="37">
        <v>-7.4246783095784467E-3</v>
      </c>
      <c r="G58" s="37">
        <v>4.8819437157729597E-3</v>
      </c>
      <c r="H58" s="37">
        <v>2.4796454075235686E-3</v>
      </c>
      <c r="I58" s="37">
        <v>6.3805100629356027E-3</v>
      </c>
    </row>
    <row r="59" spans="1:9" x14ac:dyDescent="0.25">
      <c r="B59" s="40" t="s">
        <v>13</v>
      </c>
      <c r="C59" s="24">
        <v>5.8E-4</v>
      </c>
      <c r="D59" s="26">
        <v>1.3232015113362767E-3</v>
      </c>
      <c r="E59" s="28">
        <v>9.6881206267293346E-4</v>
      </c>
      <c r="F59" s="30">
        <v>2.1654698794848172E-3</v>
      </c>
      <c r="G59" s="32">
        <v>1.6088865290398689E-3</v>
      </c>
      <c r="H59" s="34">
        <v>9.4757451736994741E-4</v>
      </c>
      <c r="I59" s="36">
        <v>8.3921860183890033E-3</v>
      </c>
    </row>
    <row r="60" spans="1:9" x14ac:dyDescent="0.25">
      <c r="B60" s="39" t="s">
        <v>14</v>
      </c>
      <c r="C60" s="37">
        <v>2.4E-2</v>
      </c>
      <c r="D60" s="38">
        <v>3.637583691595668E-2</v>
      </c>
      <c r="E60" s="38">
        <v>3.1125745977774306E-2</v>
      </c>
      <c r="F60" s="38">
        <v>4.6534609480308492E-2</v>
      </c>
      <c r="G60" s="38">
        <v>4.0110927800786018E-2</v>
      </c>
      <c r="H60" s="38">
        <v>3.0782698344523785E-2</v>
      </c>
      <c r="I60" s="38">
        <v>9.160887521626386E-2</v>
      </c>
    </row>
    <row r="61" spans="1:9" x14ac:dyDescent="0.25">
      <c r="B61" t="s">
        <v>11</v>
      </c>
    </row>
    <row r="62" spans="1:9" x14ac:dyDescent="0.25">
      <c r="C62">
        <f>2/3</f>
        <v>0.66666666666666663</v>
      </c>
      <c r="D62">
        <v>0</v>
      </c>
      <c r="E62">
        <v>0</v>
      </c>
      <c r="F62">
        <v>0</v>
      </c>
      <c r="G62">
        <v>0</v>
      </c>
      <c r="H62">
        <v>0</v>
      </c>
      <c r="I62">
        <f>1/3</f>
        <v>0.33333333333333331</v>
      </c>
    </row>
    <row r="63" spans="1:9" x14ac:dyDescent="0.25">
      <c r="A63" t="s">
        <v>15</v>
      </c>
    </row>
    <row r="64" spans="1:9" x14ac:dyDescent="0.25">
      <c r="B64" t="s">
        <v>16</v>
      </c>
      <c r="C64" s="15">
        <f>C62*C58+D62*D58+E62*E58+F62*F58+G62*G58+H62*H58+I62*I58</f>
        <v>7.4935033543118666E-3</v>
      </c>
    </row>
    <row r="65" spans="1:11" x14ac:dyDescent="0.25">
      <c r="B65" t="s">
        <v>18</v>
      </c>
      <c r="C65" s="6">
        <f>COVAR(C4:C56,I4:I56)</f>
        <v>3.3101646930363383E-4</v>
      </c>
      <c r="D65" s="16"/>
    </row>
    <row r="66" spans="1:11" x14ac:dyDescent="0.25">
      <c r="B66" t="s">
        <v>17</v>
      </c>
      <c r="C66" s="6">
        <f>C62*C62*C60+I62*I62*I60+2*C62*I62*C65</f>
        <v>2.0992549010386486E-2</v>
      </c>
    </row>
    <row r="67" spans="1:11" x14ac:dyDescent="0.25">
      <c r="B67">
        <f>SQRT(C66)</f>
        <v>0.14488805682452396</v>
      </c>
    </row>
    <row r="68" spans="1:11" x14ac:dyDescent="0.25">
      <c r="D68" t="s">
        <v>25</v>
      </c>
      <c r="F68" t="s">
        <v>26</v>
      </c>
    </row>
    <row r="69" spans="1:11" x14ac:dyDescent="0.25">
      <c r="B69" t="s">
        <v>22</v>
      </c>
      <c r="C69" s="18" t="s">
        <v>20</v>
      </c>
      <c r="D69" s="14" t="s">
        <v>3</v>
      </c>
      <c r="E69" s="21" t="s">
        <v>4</v>
      </c>
      <c r="F69" t="s">
        <v>21</v>
      </c>
      <c r="H69" t="s">
        <v>24</v>
      </c>
    </row>
    <row r="70" spans="1:11" x14ac:dyDescent="0.25">
      <c r="A70" t="s">
        <v>19</v>
      </c>
      <c r="C70" s="5">
        <f>C59</f>
        <v>5.8E-4</v>
      </c>
      <c r="D70" s="7">
        <f>C71</f>
        <v>3.4996966080994508E-5</v>
      </c>
      <c r="E70" s="8">
        <f>C72</f>
        <v>2.6787336121011885E-4</v>
      </c>
      <c r="F70" s="9">
        <v>0.53519548211170509</v>
      </c>
      <c r="H70" s="6">
        <f t="array" ref="H70:H72">MMULT(C70:E72,F70:F72)</f>
        <v>3.760597042653363E-4</v>
      </c>
    </row>
    <row r="71" spans="1:11" x14ac:dyDescent="0.25">
      <c r="C71" s="11">
        <f>COVAR(C4:C56,D4:D56)</f>
        <v>3.4996966080994508E-5</v>
      </c>
      <c r="D71" s="4">
        <f>D59</f>
        <v>1.3232015113362767E-3</v>
      </c>
      <c r="E71" s="8">
        <f>D72</f>
        <v>1.0787301022634131E-4</v>
      </c>
      <c r="F71" s="9">
        <v>0.25276251738267064</v>
      </c>
      <c r="H71" s="6">
        <v>3.7605957203303361E-4</v>
      </c>
      <c r="I71" s="40"/>
    </row>
    <row r="72" spans="1:11" x14ac:dyDescent="0.25">
      <c r="C72" s="13">
        <f>COVAR(C4:C56,E4:E56)</f>
        <v>2.6787336121011885E-4</v>
      </c>
      <c r="D72" s="20">
        <f>COVAR(D4:D56,E4:E56)</f>
        <v>1.0787301022634131E-4</v>
      </c>
      <c r="E72" s="12">
        <f>E59</f>
        <v>9.6881206267293346E-4</v>
      </c>
      <c r="F72" s="9">
        <v>0.212042000505624</v>
      </c>
      <c r="H72" s="6">
        <v>3.7605971420333789E-4</v>
      </c>
      <c r="I72" s="40"/>
    </row>
    <row r="73" spans="1:11" x14ac:dyDescent="0.25">
      <c r="F73" s="43">
        <f>SUM(F70:F72)</f>
        <v>0.99999999999999978</v>
      </c>
    </row>
    <row r="74" spans="1:11" x14ac:dyDescent="0.25">
      <c r="B74" t="s">
        <v>23</v>
      </c>
      <c r="H74" s="10" t="s">
        <v>27</v>
      </c>
      <c r="I74" t="s">
        <v>28</v>
      </c>
    </row>
    <row r="75" spans="1:11" x14ac:dyDescent="0.25">
      <c r="C75" s="9">
        <f t="array" ref="C75:E75">TRANSPOSE(F70:F72)</f>
        <v>0.53519548211170509</v>
      </c>
      <c r="D75" s="9">
        <v>0.25276251738267064</v>
      </c>
      <c r="E75" s="9">
        <v>0.212042000505624</v>
      </c>
      <c r="H75" s="42">
        <f>MMULT(C75:E75,H70:H72)</f>
        <v>3.7605967294924021E-4</v>
      </c>
      <c r="I75" s="2">
        <f>SQRT(H75)</f>
        <v>1.9392258067312332E-2</v>
      </c>
      <c r="K75" t="s">
        <v>29</v>
      </c>
    </row>
    <row r="76" spans="1:11" x14ac:dyDescent="0.25">
      <c r="H76" s="18" t="s">
        <v>2</v>
      </c>
      <c r="I76" s="17">
        <f>F70*C58+F71*D58+F72*E58</f>
        <v>4.7501211837091117E-3</v>
      </c>
      <c r="K76" t="s">
        <v>30</v>
      </c>
    </row>
    <row r="77" spans="1:11" x14ac:dyDescent="0.25">
      <c r="K77" t="s">
        <v>31</v>
      </c>
    </row>
    <row r="78" spans="1:11" x14ac:dyDescent="0.25">
      <c r="K78" t="s">
        <v>32</v>
      </c>
    </row>
    <row r="79" spans="1:11" x14ac:dyDescent="0.25">
      <c r="D79" t="s">
        <v>37</v>
      </c>
      <c r="K79" t="s">
        <v>33</v>
      </c>
    </row>
    <row r="80" spans="1:11" x14ac:dyDescent="0.25">
      <c r="C80" t="s">
        <v>34</v>
      </c>
      <c r="G80" t="s">
        <v>38</v>
      </c>
    </row>
    <row r="81" spans="1:11" x14ac:dyDescent="0.25">
      <c r="B81" t="s">
        <v>35</v>
      </c>
      <c r="C81">
        <f t="array" ref="C81:D85">LINEST(C4:C56,H4:H56,TRUE,TRUE)</f>
        <v>0.11811462423369606</v>
      </c>
      <c r="D81">
        <v>7.7590044069103734E-3</v>
      </c>
    </row>
    <row r="82" spans="1:11" x14ac:dyDescent="0.25">
      <c r="C82">
        <v>0.10791938283131766</v>
      </c>
      <c r="D82">
        <v>3.3328104725770346E-3</v>
      </c>
    </row>
    <row r="83" spans="1:11" x14ac:dyDescent="0.25">
      <c r="B83" t="s">
        <v>36</v>
      </c>
      <c r="C83">
        <v>2.2948573067104811E-2</v>
      </c>
      <c r="D83">
        <v>2.4184887654251194E-2</v>
      </c>
    </row>
    <row r="84" spans="1:11" x14ac:dyDescent="0.25">
      <c r="C84">
        <v>1.1978665545746428</v>
      </c>
      <c r="D84">
        <v>51</v>
      </c>
    </row>
    <row r="85" spans="1:11" x14ac:dyDescent="0.25">
      <c r="C85">
        <v>7.0064267803441466E-4</v>
      </c>
      <c r="D85">
        <v>2.9830348333286343E-2</v>
      </c>
    </row>
    <row r="89" spans="1:11" x14ac:dyDescent="0.25">
      <c r="A89" t="s">
        <v>66</v>
      </c>
      <c r="C89" s="51">
        <f>COVAR(C4:C56,$H$4:$H$56)/VARP($H$4:$H$56)</f>
        <v>0.11811462423369612</v>
      </c>
      <c r="D89" s="51">
        <f t="shared" ref="D89:H89" si="0">COVAR(D4:D56,$H$4:$H$56)/VARP($H$4:$H$56)</f>
        <v>0.99861044670042842</v>
      </c>
      <c r="E89" s="51">
        <f t="shared" si="0"/>
        <v>0.14309887458755324</v>
      </c>
      <c r="F89" s="51">
        <f t="shared" si="0"/>
        <v>0.18676936390575502</v>
      </c>
      <c r="G89" s="51">
        <f t="shared" si="0"/>
        <v>1.064126578774313</v>
      </c>
      <c r="H89" s="51">
        <f t="shared" si="0"/>
        <v>0.99999999999999944</v>
      </c>
      <c r="I89">
        <v>2.5</v>
      </c>
      <c r="J89" s="1">
        <f>COVAR(I4:I56,H4:H56)/VARP(H4:H56)</f>
        <v>2.5058486429283904</v>
      </c>
    </row>
    <row r="90" spans="1:11" x14ac:dyDescent="0.25">
      <c r="A90" t="s">
        <v>67</v>
      </c>
      <c r="C90" s="15">
        <f>C89*8%+0.3%</f>
        <v>1.244916993869569E-2</v>
      </c>
      <c r="D90" s="15">
        <f t="shared" ref="D90:H90" si="1">D89*8%+0.3%</f>
        <v>8.2888835736034283E-2</v>
      </c>
      <c r="E90" s="15">
        <f t="shared" si="1"/>
        <v>1.444790996700426E-2</v>
      </c>
      <c r="F90" s="15">
        <f t="shared" si="1"/>
        <v>1.7941549112460403E-2</v>
      </c>
      <c r="G90" s="15">
        <f t="shared" si="1"/>
        <v>8.8130126301945041E-2</v>
      </c>
      <c r="H90" s="15">
        <f t="shared" si="1"/>
        <v>8.2999999999999963E-2</v>
      </c>
      <c r="I90" s="41">
        <f>I89*8%+0.3%</f>
        <v>0.20300000000000001</v>
      </c>
      <c r="J90" t="s">
        <v>68</v>
      </c>
    </row>
    <row r="91" spans="1:11" x14ac:dyDescent="0.25">
      <c r="A91" t="s">
        <v>69</v>
      </c>
      <c r="C91" s="36">
        <f>C58*52</f>
        <v>0.41859999999999997</v>
      </c>
      <c r="D91" s="36">
        <f t="shared" ref="D91:H91" si="2">D58*52</f>
        <v>0.14672967622556499</v>
      </c>
      <c r="E91" s="36">
        <f t="shared" si="2"/>
        <v>-6.6563650422783005E-2</v>
      </c>
      <c r="F91" s="36">
        <f t="shared" si="2"/>
        <v>-0.38608327209807924</v>
      </c>
      <c r="G91" s="36">
        <f t="shared" si="2"/>
        <v>0.25386107322019391</v>
      </c>
      <c r="H91" s="36">
        <f t="shared" si="2"/>
        <v>0.12894156119122557</v>
      </c>
      <c r="I91" s="15">
        <f>I58*52</f>
        <v>0.33178652327265135</v>
      </c>
    </row>
    <row r="92" spans="1:11" x14ac:dyDescent="0.25">
      <c r="A92" t="s">
        <v>70</v>
      </c>
      <c r="C92" s="52">
        <f>C91-C90</f>
        <v>0.40615083006130426</v>
      </c>
      <c r="D92" s="52">
        <f t="shared" ref="D92:I92" si="3">D91-D90</f>
        <v>6.3840840489530704E-2</v>
      </c>
      <c r="E92" s="52">
        <f t="shared" si="3"/>
        <v>-8.1011560389787268E-2</v>
      </c>
      <c r="F92" s="52">
        <f t="shared" si="3"/>
        <v>-0.40402482121053962</v>
      </c>
      <c r="G92" s="52">
        <f t="shared" si="3"/>
        <v>0.16573094691824886</v>
      </c>
      <c r="H92" s="52">
        <f t="shared" si="3"/>
        <v>4.5941561191225611E-2</v>
      </c>
      <c r="I92" s="52">
        <f t="shared" si="3"/>
        <v>0.12878652327265133</v>
      </c>
      <c r="K92" t="s">
        <v>71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reg lineaire</vt:lpstr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gblucky</dc:creator>
  <cp:lastModifiedBy>gblucky</cp:lastModifiedBy>
  <dcterms:created xsi:type="dcterms:W3CDTF">2012-10-09T09:38:07Z</dcterms:created>
  <dcterms:modified xsi:type="dcterms:W3CDTF">2012-10-09T14:14:57Z</dcterms:modified>
</cp:coreProperties>
</file>